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24915" windowHeight="12090"/>
  </bookViews>
  <sheets>
    <sheet name="Plan1" sheetId="1" r:id="rId1"/>
    <sheet name="Plan2" sheetId="2" r:id="rId2"/>
    <sheet name="Plan3" sheetId="3" r:id="rId3"/>
  </sheets>
  <calcPr calcId="145621"/>
</workbook>
</file>

<file path=xl/calcChain.xml><?xml version="1.0" encoding="utf-8"?>
<calcChain xmlns="http://schemas.openxmlformats.org/spreadsheetml/2006/main">
  <c r="H23" i="1" l="1"/>
  <c r="H37" i="1"/>
  <c r="A19" i="1"/>
  <c r="A20" i="1"/>
  <c r="A21" i="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H58" i="1"/>
  <c r="H68" i="1"/>
  <c r="H59" i="1"/>
  <c r="H56" i="1"/>
  <c r="H55" i="1"/>
  <c r="H19" i="1"/>
  <c r="H18" i="1"/>
  <c r="H17" i="1"/>
  <c r="H61" i="1"/>
  <c r="H57" i="1"/>
  <c r="H54" i="1"/>
  <c r="H51" i="1"/>
  <c r="H50" i="1"/>
  <c r="H49" i="1"/>
  <c r="H48" i="1"/>
  <c r="H47" i="1"/>
  <c r="H46" i="1"/>
  <c r="H45" i="1"/>
  <c r="H38" i="1"/>
  <c r="H32" i="1"/>
  <c r="H29" i="1"/>
  <c r="H26" i="1"/>
  <c r="H25" i="1"/>
  <c r="H24" i="1"/>
  <c r="H21" i="1"/>
  <c r="I18" i="1" l="1"/>
  <c r="I19" i="1"/>
  <c r="I21" i="1"/>
  <c r="I23" i="1"/>
  <c r="I24" i="1"/>
  <c r="I25" i="1"/>
  <c r="I26" i="1"/>
  <c r="I29" i="1"/>
  <c r="I31" i="1"/>
  <c r="I32" i="1"/>
  <c r="I35" i="1"/>
  <c r="I36" i="1"/>
  <c r="I38" i="1"/>
  <c r="I40" i="1"/>
  <c r="I44" i="1"/>
  <c r="I45" i="1"/>
  <c r="I46" i="1"/>
  <c r="I47" i="1"/>
  <c r="I48" i="1"/>
  <c r="I49" i="1"/>
  <c r="I50" i="1"/>
  <c r="I51" i="1"/>
  <c r="I52" i="1"/>
  <c r="I54" i="1"/>
  <c r="I55" i="1"/>
  <c r="I56" i="1"/>
  <c r="I57" i="1"/>
  <c r="I58" i="1"/>
  <c r="I59" i="1"/>
  <c r="I61" i="1"/>
  <c r="I63" i="1"/>
  <c r="I67" i="1"/>
  <c r="I68" i="1"/>
  <c r="H70" i="1"/>
  <c r="I70" i="1" s="1"/>
  <c r="H69" i="1"/>
  <c r="I69" i="1" s="1"/>
  <c r="H67" i="1"/>
  <c r="H66" i="1"/>
  <c r="I66" i="1" s="1"/>
  <c r="H65" i="1"/>
  <c r="I65" i="1" s="1"/>
  <c r="H64" i="1"/>
  <c r="I64" i="1" s="1"/>
  <c r="H63" i="1"/>
  <c r="H62" i="1"/>
  <c r="I62" i="1" s="1"/>
  <c r="H60" i="1"/>
  <c r="I60" i="1" s="1"/>
  <c r="H53" i="1"/>
  <c r="I53" i="1" s="1"/>
  <c r="H52" i="1"/>
  <c r="H44" i="1"/>
  <c r="H43" i="1"/>
  <c r="I43" i="1" s="1"/>
  <c r="H42" i="1"/>
  <c r="I42" i="1" s="1"/>
  <c r="H41" i="1"/>
  <c r="I41" i="1" s="1"/>
  <c r="H40" i="1"/>
  <c r="H39" i="1"/>
  <c r="I39" i="1" s="1"/>
  <c r="I37" i="1"/>
  <c r="H36" i="1"/>
  <c r="H35" i="1"/>
  <c r="H34" i="1"/>
  <c r="I34" i="1" s="1"/>
  <c r="H33" i="1"/>
  <c r="I33" i="1" s="1"/>
  <c r="H31" i="1"/>
  <c r="H30" i="1"/>
  <c r="I30" i="1" s="1"/>
  <c r="H28" i="1"/>
  <c r="I28" i="1" s="1"/>
  <c r="H27" i="1"/>
  <c r="I27" i="1" s="1"/>
  <c r="H22" i="1"/>
  <c r="I22" i="1" s="1"/>
  <c r="H20" i="1"/>
  <c r="I20" i="1" s="1"/>
  <c r="I17" i="1" l="1"/>
  <c r="I71" i="1" s="1"/>
  <c r="A18" i="1" l="1"/>
</calcChain>
</file>

<file path=xl/sharedStrings.xml><?xml version="1.0" encoding="utf-8"?>
<sst xmlns="http://schemas.openxmlformats.org/spreadsheetml/2006/main" count="167" uniqueCount="154">
  <si>
    <t>Item</t>
  </si>
  <si>
    <t>Descrição</t>
  </si>
  <si>
    <t>Qtde</t>
  </si>
  <si>
    <t xml:space="preserve">Cotação 1 </t>
  </si>
  <si>
    <t>Cotação 2</t>
  </si>
  <si>
    <t>Cotação 3</t>
  </si>
  <si>
    <t>MINISTÉRIO DA EDUCAÇÃO</t>
  </si>
  <si>
    <t>SECRETARIA DE EDUCAÇÃO PROFISSIONAL E TECNOLÓGICA</t>
  </si>
  <si>
    <t>INSTITUTO FEDERAL DE EDUCAÇÃO, CIÊNCIA E TECNOLOGIA DO SERTÃO PERNAMBUCANO</t>
  </si>
  <si>
    <t>DEPARTAMENTO DE ADMINISTRAÇÃO E PLANEJAMENTO - CAMPUS OURICURI</t>
  </si>
  <si>
    <t>Total Estimado</t>
  </si>
  <si>
    <t>Preço Médio Unitário</t>
  </si>
  <si>
    <t>PLANILHA DE  PREÇO MÉDIO ESTIMADO</t>
  </si>
  <si>
    <t>OBJETO:  Registro de preços para eventual contratação de empresa especializada em fornecimento de material e execução de serviços gráficos para atender as demandas da Reitoria e dos Campi do IF Sertão Pernambucano.</t>
  </si>
  <si>
    <t>Cotação 4</t>
  </si>
  <si>
    <r>
      <t xml:space="preserve">Adesivo : </t>
    </r>
    <r>
      <rPr>
        <sz val="9"/>
        <color rgb="FF00000A"/>
        <rFont val="Cambria"/>
        <family val="1"/>
        <scheme val="major"/>
      </rPr>
      <t>Adesivo vinil na cor branca ou transparente com durabilidade para exteriores. Impressão em policromia e/ou recorte em plotter. Incluso Serviço de aplicação em paredes, fachadas, vidros ou veículos. Fornecimento por metro linear. Artes diversas fornecidas pela instituição. Pedido mínimo de 1 unidade.</t>
    </r>
  </si>
  <si>
    <r>
      <t xml:space="preserve">Agenda do Servidor: </t>
    </r>
    <r>
      <rPr>
        <sz val="9"/>
        <color rgb="FF00000A"/>
        <rFont val="Cambria"/>
        <family val="1"/>
        <scheme val="major"/>
      </rPr>
      <t>Agenda do Servidor com capa dura de papelão revestido com percalux e impressão em hot stamping. Encadernação wire-o colorido. Miolo: papel offset 75g/m² formato A5 e impressão 1/1 cores. 400 páginas. Intercaladas com 12 páginas em papel couché 75g/m² 4/4cores. Página de adesivos com papel adesivo 4/0 cores e faca de corte. Artes diversas fornecidas pela instituição. Pedido mínimo de 200 unidades.</t>
    </r>
  </si>
  <si>
    <r>
      <t xml:space="preserve">Agenda do Estudante: </t>
    </r>
    <r>
      <rPr>
        <sz val="9"/>
        <color rgb="FF00000A"/>
        <rFont val="Cambria"/>
        <family val="1"/>
        <scheme val="major"/>
      </rPr>
      <t>Agenda do estudante com capa dura de papelão revestido com papel couché 120g/m² impresso em 4/0 cores. Acabamento laminação fosca e encadernação wire-o colorido. Miolo: papel offset 75g/m² formato A5 e impressão 1/1 cores. 400 páginas, intercaladas com 12 páginas em papel couché 75g/m² 4/4cores. Página de adesivos com papel adesivo 4/0 cores e faca de corte. Artes diversas fornecidas pela instituição. Pedido mínimo de 200 unidades.</t>
    </r>
  </si>
  <si>
    <r>
      <t xml:space="preserve">Banner em lona : </t>
    </r>
    <r>
      <rPr>
        <sz val="9"/>
        <color rgb="FF00000A"/>
        <rFont val="Cambria"/>
        <family val="1"/>
        <scheme val="major"/>
      </rPr>
      <t>Banner em lona formato 0,80x1,20m impresso em policromia. Acabamento bastão com ponteiras e cordão. Artes diversas fornecidas pela instituição. Pedido mínimo de 1 unidade. Pedido mínimo de 1 unidade.</t>
    </r>
  </si>
  <si>
    <r>
      <t xml:space="preserve">Boné: </t>
    </r>
    <r>
      <rPr>
        <sz val="9"/>
        <color rgb="FF00000A"/>
        <rFont val="Cambria"/>
        <family val="1"/>
        <scheme val="major"/>
      </rPr>
      <t>Boné confeccionado no tamanho adulto e modelo americano. Feito em tecido de Microfibra (100% Poliéster), cores variadas. Regulador de tecido e fivela de metal. Botão superior encapado com o mesmo tecido com acabamentos internos de vieses e carneira de microfibra. Estampado no gomo frontal em serigrafia 4 cores. Artes diversas fornecidas pela instituição. Pedido mínimo de 50 unidades.</t>
    </r>
  </si>
  <si>
    <r>
      <t xml:space="preserve">Caneca de Cerâmica: </t>
    </r>
    <r>
      <rPr>
        <sz val="9"/>
        <color rgb="FF00000A"/>
        <rFont val="Cambria"/>
        <family val="1"/>
        <scheme val="major"/>
      </rPr>
      <t>Caneca em cerâmica branca com capacidade para 300 ml personalizada em policromia em toda a face externa, conforme arte a ser encaminhada. Artes diversas fornecidas pela instituição. Pedido mínimo de 50 unidades.</t>
    </r>
  </si>
  <si>
    <r>
      <t xml:space="preserve">Caneta : </t>
    </r>
    <r>
      <rPr>
        <sz val="9"/>
        <color rgb="FF00000A"/>
        <rFont val="Cambria"/>
        <family val="1"/>
        <scheme val="major"/>
      </rPr>
      <t>Caneta esferográfica com corpo e peças de detalhes em metal. Impressão em 4 cores. Artes diversas fornecidas pela instituição. Pedido mínimo de 100 unidades.</t>
    </r>
  </si>
  <si>
    <r>
      <t xml:space="preserve">Capa para processo: </t>
    </r>
    <r>
      <rPr>
        <sz val="9"/>
        <color rgb="FF00000A"/>
        <rFont val="Cambria"/>
        <family val="1"/>
        <scheme val="major"/>
      </rPr>
      <t>Capa para processo administrativo em papel cartão supremo 300g/m², medindo 33X23cm fechada e com lombada 3cm, impressão 4/0 cores. Capa com 2 furos para colchetes. Arte fornecida pela instituição. Pedido mínimo de 100 unidades.</t>
    </r>
  </si>
  <si>
    <r>
      <t xml:space="preserve">Cartão/Convite: </t>
    </r>
    <r>
      <rPr>
        <sz val="9"/>
        <color rgb="FF00000A"/>
        <rFont val="Cambria"/>
        <family val="1"/>
        <scheme val="major"/>
      </rPr>
      <t>Cartão/convite em papel couchê 240g, impressão 4/4 cores, formato aberto A5, formato fechado A6, com uma dobra, acompanhado de envelope branco. Artes diversas fornecidas pela instituição. Pedido mínimo de 50 unidades.</t>
    </r>
  </si>
  <si>
    <r>
      <t xml:space="preserve">Serviço expresso de impressão Tamanho A3: </t>
    </r>
    <r>
      <rPr>
        <sz val="9"/>
        <color rgb="FF00000A"/>
        <rFont val="Cambria"/>
        <family val="1"/>
        <scheme val="major"/>
      </rPr>
      <t>Serviço expresso de impressão a laser tamanho A3 papel couché fosco 100g/m², 4/0 cores. Artes diversas fornecidas pela instituição. Pedido mínimo de 01 unidade incluso serviço de entrega rápida.</t>
    </r>
  </si>
  <si>
    <r>
      <t xml:space="preserve">Serviço expresso de impressão Tamanho A3 Tipo II: </t>
    </r>
    <r>
      <rPr>
        <sz val="9"/>
        <color rgb="FF00000A"/>
        <rFont val="Cambria"/>
        <family val="1"/>
        <scheme val="major"/>
      </rPr>
      <t>Serviço expresso de impressão a laser tamanho A3 papel couché fosco 170g/m², 4/0 cores. Artes diversas fornecidas pela instituição. Pedido mínimo de 01 unidade incluso serviço de entrega rápida.</t>
    </r>
  </si>
  <si>
    <r>
      <t xml:space="preserve">Serviço expresso de impressão Tamanho A4: </t>
    </r>
    <r>
      <rPr>
        <sz val="9"/>
        <color rgb="FF00000A"/>
        <rFont val="Cambria"/>
        <family val="1"/>
        <scheme val="major"/>
      </rPr>
      <t>Serviço expresso de impressão a laser tamanho A4 papel couché fosco 90/m², impressão 4/4 cores. Artes diversas fornecidas pela instituição. Pedido mínimo de 01 unidade incluso serviço de entrega rápida.</t>
    </r>
  </si>
  <si>
    <r>
      <t xml:space="preserve">Carteira Funcional: </t>
    </r>
    <r>
      <rPr>
        <sz val="9"/>
        <color rgb="FF00000A"/>
        <rFont val="Cambria"/>
        <family val="1"/>
        <scheme val="major"/>
      </rPr>
      <t>Carteira Funcional em papel moeda de segurança filiseg 90g/m² tamanho aberto 17x6cm tamanho fechado 8,5x6cm. 4/4 cores. Impressão de dados variáveis no anverso. Itens de segurança: holografia, hotstamping, filigramas. Acabamento papel picotado, 1 dobra, verniz localizado no anverso. Acompanha envelope em plástico transparente para proteção. Arte fornecida pela instituição. Pedido mínimo de 10 unidades.</t>
    </r>
  </si>
  <si>
    <r>
      <t xml:space="preserve">Porta crachá: </t>
    </r>
    <r>
      <rPr>
        <sz val="9"/>
        <color rgb="FF00000A"/>
        <rFont val="Cambria"/>
        <family val="1"/>
        <scheme val="major"/>
      </rPr>
      <t>Porta crachá para eventos, tipo bolsa protetora para crachá de papel, feito de envelope plástico transparente formato A6 vertical, perfurado nas extremidades superiores, com aplicação de 60cm de cordão de nylon preto de 4mm. Pedido mínimo de 100 unidades.</t>
    </r>
  </si>
  <si>
    <r>
      <t xml:space="preserve">Crachá de identificação: </t>
    </r>
    <r>
      <rPr>
        <sz val="9"/>
        <color rgb="FF00000A"/>
        <rFont val="Cambria"/>
        <family val="1"/>
        <scheme val="major"/>
      </rPr>
      <t>Crachá de identificação funcional em cartão PVC padrão CR-80 tamanho 54mm X 86 mm X 0,75mm, policromia frente e verso. Película de PVC sobre a impressão para proteção. Furo superior para jacaré. Cordão personalizado 100% poliéster com impressão sublimática dos dois lados. 85cm de comprimento e 25mm de largura. Prendedor tipo jacaré e fixador de solda largura 25mm e argola em metal. Acompanha protetor para crachá em plástico rígido. Incluso serviço de Impressão de dados variáveis frente e verso. Artes diversas fornecidas pela instituição. Pedido mínimo de 01 unidade.</t>
    </r>
  </si>
  <si>
    <r>
      <t xml:space="preserve">Diploma em Papel Moeda: </t>
    </r>
    <r>
      <rPr>
        <sz val="9"/>
        <color rgb="FF00000A"/>
        <rFont val="Cambria"/>
        <family val="1"/>
        <scheme val="major"/>
      </rPr>
      <t>Diploma em Papel moeda reagente à luz filiseg 120g/m², formato ofício, impresso em 4/0 cores. Acabamento com itens de segurança: numeração, holografia, hotstamping, filigramas, microletras. Pedido mínimo de 1000 unidades.</t>
    </r>
  </si>
  <si>
    <r>
      <t xml:space="preserve">Ecobag: </t>
    </r>
    <r>
      <rPr>
        <sz val="9"/>
        <color rgb="FF00000A"/>
        <rFont val="Cambria"/>
        <family val="1"/>
        <scheme val="major"/>
      </rPr>
      <t>Ecobag em tecido de lona 100% algodão crú com gramatura de 260 gramas por metro linear, com alças reforçadas, costuras reforçadas e ótimo acabamento. Tamanho 40x40cm. Personalizadas com impressão em serigrafia tela tamanho A3 policromia em um dos lados. Artes diversas fornecidas pela instituição. Pedido mínimo de 50 unidades.</t>
    </r>
  </si>
  <si>
    <r>
      <t xml:space="preserve">Envelope Grande: </t>
    </r>
    <r>
      <rPr>
        <sz val="9"/>
        <color rgb="FF00000A"/>
        <rFont val="Cambria"/>
        <family val="1"/>
        <scheme val="major"/>
      </rPr>
      <t>Envelope branco formato grande para folhas de A4. Impressão em 4/4 cores. Artes diversas fornecidas pela instituição. Pedido mínimo de 100 unidades.</t>
    </r>
  </si>
  <si>
    <r>
      <t xml:space="preserve">Envelope Carta: </t>
    </r>
    <r>
      <rPr>
        <sz val="9"/>
        <color rgb="FF00000A"/>
        <rFont val="Cambria"/>
        <family val="1"/>
        <scheme val="major"/>
      </rPr>
      <t>Envelope branco formato carta, impressão em 4/4cores. Artes diversas fornecidas pela instituição. Pedido mínimo de 100 unidades.</t>
    </r>
  </si>
  <si>
    <r>
      <t xml:space="preserve">Estojo: </t>
    </r>
    <r>
      <rPr>
        <sz val="9"/>
        <color rgb="FF00000A"/>
        <rFont val="Cambria"/>
        <family val="1"/>
        <scheme val="major"/>
      </rPr>
      <t>Estojo em nailon cores variadas e impressão serigrafia 4 cores. Tamanho 10x21x7cm. abertura superior em ziper de metal. Aplicação de etiqueta tipo bandeirinha em tafetá 15x45mm bordada com a bandeira do brasil, aplicada na extremidade do estojo. Aplicação de etiqueta tipo bandeirinha em tafetá 15x45mm bordada com a marca da instituição em duas cores, aplicada na outra extremidade. Artes diversas fornecidas pela instituição. Pedido mínimo de 100 unidades.</t>
    </r>
  </si>
  <si>
    <r>
      <t xml:space="preserve">Etiqueta: </t>
    </r>
    <r>
      <rPr>
        <sz val="9"/>
        <color rgb="FF00000A"/>
        <rFont val="Cambria"/>
        <family val="1"/>
        <scheme val="major"/>
      </rPr>
      <t>Etiqueta em papel adesivo, tamanho 85mmX45mm, impressão em 4/0 cores. Artes diversas fornecidas pela instituição. Rolo com 2000 etiquetas. Pedido mínimo de 1 rolo.</t>
    </r>
  </si>
  <si>
    <r>
      <t xml:space="preserve">Faixa em Lona Vinílica: </t>
    </r>
    <r>
      <rPr>
        <sz val="9"/>
        <color rgb="FF00000A"/>
        <rFont val="Cambria"/>
        <family val="1"/>
        <scheme val="major"/>
      </rPr>
      <t>Faixa em lona vinílica tamanho 3x0,8m, impresso em policromia. Acabamento cabo de madeira nas extremidades com ponteiras. Artes diversas fornecidas pela instituição. Pedido mínimo de 1 unidade.</t>
    </r>
  </si>
  <si>
    <r>
      <t xml:space="preserve">Folder: </t>
    </r>
    <r>
      <rPr>
        <sz val="9"/>
        <color rgb="FF00000A"/>
        <rFont val="Cambria"/>
        <family val="1"/>
        <scheme val="major"/>
      </rPr>
      <t>Folder papel couché fosco 120g/m², formato aberto A4, formato fechado 99x210mm. Impresso em 4/4 cores, com até 2 dobras. Artes diversas fornecidas pela instituição. Pedido mínimo de 100 unidades.</t>
    </r>
  </si>
  <si>
    <r>
      <t xml:space="preserve">Mouse pad: </t>
    </r>
    <r>
      <rPr>
        <sz val="9"/>
        <color rgb="FF00000A"/>
        <rFont val="Cambria"/>
        <family val="1"/>
        <scheme val="major"/>
      </rPr>
      <t>Mouse pad com base de borracha, tamanho 220x220x3mm, com revestimento em PVC, impressão em policromia. Artes diversas fornecidas pela instituição. Pedido mínimo de 50 unidades.</t>
    </r>
  </si>
  <si>
    <r>
      <t xml:space="preserve">Panfletos: </t>
    </r>
    <r>
      <rPr>
        <sz val="9"/>
        <color rgb="FF00000A"/>
        <rFont val="Cambria"/>
        <family val="1"/>
        <scheme val="major"/>
      </rPr>
      <t>Panfletos em papel couchê 75g/m². Tamanho 21x15cm. 4/4 cores. Artes diversas fornecidas pela instituição. Pedido mínimo de 100 unidades.</t>
    </r>
  </si>
  <si>
    <r>
      <t xml:space="preserve">Pin de Metal: </t>
    </r>
    <r>
      <rPr>
        <sz val="9"/>
        <color rgb="FF00000A"/>
        <rFont val="Cambria"/>
        <family val="1"/>
        <scheme val="major"/>
      </rPr>
      <t>Pin de Metal personalizado, com gravação do logo em alto ou baixo relevo, recorte especial, resinado, esmaltado, banho prateado, aplicação de pino e fecho borboleta. Pedido mínimo de 200 unidades.</t>
    </r>
  </si>
  <si>
    <r>
      <t xml:space="preserve">Squeeze 500ml: </t>
    </r>
    <r>
      <rPr>
        <sz val="9"/>
        <color rgb="FF00000A"/>
        <rFont val="Cambria"/>
        <family val="1"/>
        <scheme val="major"/>
      </rPr>
      <t>Squeeze 500ml. Polietileno de alta e baixa densidade atóxico. Válvula em PVC. Personalizada com impressão em policromia nos dois lados diretamente na superfície da caneca. Artes e cores diversas fornecidas pela instituição. Pedido mínimo de 100 unidades.</t>
    </r>
  </si>
  <si>
    <r>
      <t xml:space="preserve">Viseira: </t>
    </r>
    <r>
      <rPr>
        <sz val="9"/>
        <color rgb="FF00000A"/>
        <rFont val="Cambria"/>
        <family val="1"/>
        <scheme val="major"/>
      </rPr>
      <t>Viseira personalisada esportiva em brim leve, na cor branca, silkada, aba 12cm, regulador velcro, ou em microfibra com regulador. Arte do silk fornecida pela instituição. Pedido Mínimo de 100 unidades.</t>
    </r>
  </si>
  <si>
    <r>
      <t xml:space="preserve">Toten Indicativo de Fluxo: </t>
    </r>
    <r>
      <rPr>
        <sz val="9"/>
        <color rgb="FF00000A"/>
        <rFont val="Cambria"/>
        <family val="1"/>
        <scheme val="major"/>
      </rPr>
      <t>Totem para indicação de fluxo com impressão em lona colorida nas dimensões 1,0 x 2,50 m frente/verso com acabamento em ilhós , com acabamento em ilhós e fixação em metalon. Pedido Mínimo de 1 unidade.</t>
    </r>
  </si>
  <si>
    <r>
      <t xml:space="preserve">Painel de Auditório: </t>
    </r>
    <r>
      <rPr>
        <sz val="9"/>
        <color rgb="FF00000A"/>
        <rFont val="Cambria"/>
        <family val="1"/>
        <scheme val="major"/>
      </rPr>
      <t>Impressão digital colorida em lona 300g, resolução 300 dpi, medidas 5m x 1,2 m. Acabamento em ilhoses. Pedido Mínimo de 1 unidade.</t>
    </r>
  </si>
  <si>
    <r>
      <t xml:space="preserve">Painel de Programação: </t>
    </r>
    <r>
      <rPr>
        <sz val="9"/>
        <color rgb="FF00000A"/>
        <rFont val="Cambria"/>
        <family val="1"/>
        <scheme val="major"/>
      </rPr>
      <t>Impressão digital colorida 4xo, em lona 300g, resolução 300 dpi, no formato 4m x 1,6 m. Acabamento em ilhoses. Pedido Mínimo de 1 unidade.</t>
    </r>
  </si>
  <si>
    <r>
      <t xml:space="preserve">Folder quadrado: </t>
    </r>
    <r>
      <rPr>
        <sz val="9"/>
        <color rgb="FF00000A"/>
        <rFont val="Cambria"/>
        <family val="1"/>
        <scheme val="major"/>
      </rPr>
      <t>Folder papel couché fosco 170g/m², formato aberto 48 x 12 cm, formato fechado 12x12cm. Impresso em 4/4 cores, com até 3 dobras. Artes diversas fornecidas pela instituição. Pedido mínimo de 100 unidades.</t>
    </r>
  </si>
  <si>
    <r>
      <t xml:space="preserve">Marcador de livros: </t>
    </r>
    <r>
      <rPr>
        <sz val="9"/>
        <color rgb="FF00000A"/>
        <rFont val="Cambria"/>
        <family val="1"/>
        <scheme val="major"/>
      </rPr>
      <t>Papel couché fosco 250g, Dimensão 5x15 cm, 4/4 cores, inclui faca de corte. Pedido Mínimo de 1 unidade.</t>
    </r>
  </si>
  <si>
    <r>
      <t xml:space="preserve">Crachá: </t>
    </r>
    <r>
      <rPr>
        <sz val="9"/>
        <color rgb="FF00000A"/>
        <rFont val="Cambria"/>
        <family val="1"/>
        <scheme val="major"/>
      </rPr>
      <t>Crachá em papel couché fosco 240g, dimensões 10 x 15 cm, impressão digital 4x0 cores. Acabamento: laminação fosca, furos e cadarço. Pedido Mínimo de 1 unidade.</t>
    </r>
  </si>
  <si>
    <r>
      <t xml:space="preserve">Pórtico de entrada: </t>
    </r>
    <r>
      <rPr>
        <sz val="9"/>
        <color rgb="FF00000A"/>
        <rFont val="Cambria"/>
        <family val="1"/>
        <scheme val="major"/>
      </rPr>
      <t>Lona testeira 300g, com impressão digital colorida 1 face, resolução 300 dpi nas dimensões 6,0 x 1,0 m e 2 bases 1,0 x 3,0 m. Acabamento em ilhóses e fixadas em grid (inclui fixação do material no local do evento de forma a encobrir estrutura na visão frontal). Pedido Mínimo de 1 unidade.</t>
    </r>
  </si>
  <si>
    <r>
      <t xml:space="preserve">Lona para Mapa de Eventos: </t>
    </r>
    <r>
      <rPr>
        <sz val="9"/>
        <color rgb="FF00000A"/>
        <rFont val="Cambria"/>
        <family val="1"/>
        <scheme val="major"/>
      </rPr>
      <t>Impressão digital colorida em lona 300g, resolução 300 dpi, medidas 3 x 2,1 m. Acabamento em ilhoses. Inclui instação frente e verso em estrutura de BoxTruss, de forma a encobrir a estrutura na visão frontal. Pedido Mínimo de 1 unidade.</t>
    </r>
  </si>
  <si>
    <r>
      <t xml:space="preserve">Saia de Palco: </t>
    </r>
    <r>
      <rPr>
        <sz val="9"/>
        <color rgb="FF00000A"/>
        <rFont val="Cambria"/>
        <family val="1"/>
        <scheme val="major"/>
      </rPr>
      <t>Painel em lona 300g, com impressão digital colorida 4x0, resolução 300dpi, no formato 6,0 x 1,0 m. Acabamento em ilhoses. Inclui instalação em estrutura de BoxTruss, de forma a encobrir a estrutura na visão frontal. Pedido Mínimo de 1 unidade.</t>
    </r>
  </si>
  <si>
    <r>
      <t xml:space="preserve">Bandeirolas: </t>
    </r>
    <r>
      <rPr>
        <sz val="9"/>
        <color rgb="FF00000A"/>
        <rFont val="Cambria"/>
        <family val="1"/>
        <scheme val="major"/>
      </rPr>
      <t>Flâmulas em tecido nas dimensões 0,8 x 3,0 m com visualização frente e verso em policromia para fixação em mastros. Pedido Mínimo de 1 unidade.</t>
    </r>
  </si>
  <si>
    <t>R$ 40,00                           Item:  2 NºPregão:102018 / UASG:120644</t>
  </si>
  <si>
    <t>R$ 24,68                           Item:  11 NºPregão:42018 / UASG:158131</t>
  </si>
  <si>
    <t>R$ 21,50                           Item:  45 NºPregão:132018 / UASG:154215</t>
  </si>
  <si>
    <t>R$ 48,22                           Item:  6 NºPregão:42018 / UASG:154502</t>
  </si>
  <si>
    <t>R$ 10,02                           Item:  4 NºPregão:242017 / UASG:135014</t>
  </si>
  <si>
    <t>R$ 25,00                           Item: 16
NºPregão:92018 / UASG:158377</t>
  </si>
  <si>
    <t>R$ 3,10                           Item:  5 NºPregão:22017 / UASG:160060</t>
  </si>
  <si>
    <t>R$ 14,00                           Item:  21 NºPregão:1362017 / UASG:158516</t>
  </si>
  <si>
    <t>R$ 2,69                           Item:  20
NºPregão:2412018 / UASG:943001</t>
  </si>
  <si>
    <t>R$ 1,19                           Item:  24 NºPregão:22018 / UASG:158307</t>
  </si>
  <si>
    <t>R$ 1,07                          Item:  1
 Dispensa de Licitação Nº 73/2018 /
UASG: 160409</t>
  </si>
  <si>
    <t>R$ 4,85                           Item:  56 NºPregão:52018 / UASG:926241</t>
  </si>
  <si>
    <t>R$ 3,30                           Item:  30 NºPregão:102018 / UASG:158718</t>
  </si>
  <si>
    <t>R$ 2,32                           Item:  1 NºPregão:122018 / UASG:158150</t>
  </si>
  <si>
    <t>R$ 6,90                           Item:  1 
Dispensa de Licitação Nº 4/2018 /
UASG: 155895</t>
  </si>
  <si>
    <t>R$ 6,60                           Item: 5 NºPregão:222017 / UASG:925898</t>
  </si>
  <si>
    <t>R$ 1,55                           Item:  119 NºPregão:12018 / UASG:160078</t>
  </si>
  <si>
    <t>R$ 10,00                           Item: 58 NºPregão:102018 / UASG:158718</t>
  </si>
  <si>
    <t>R$ 2,98                           Item:  47 NºPregão:22017 / UASG:158333</t>
  </si>
  <si>
    <t>R$ 9,40                           Item:  1 NºPregão:22018 / UASG:925887</t>
  </si>
  <si>
    <t>R$ 9,00                           Item:  73
NºPregão:22018 / UASG:200005</t>
  </si>
  <si>
    <t>R$ 15,00                           Item:  125 NºPregão:112018 / UASG:201004</t>
  </si>
  <si>
    <t>R$ 0,71                           Item:  27 NºPregão:462017 / UASG:154419</t>
  </si>
  <si>
    <t>R$ 0,44                           Item:  13 NºPregão:52018 / UASG:389333</t>
  </si>
  <si>
    <t>R$ 5,90                           Item:  57 NºPregão:32018 / UASG:158334</t>
  </si>
  <si>
    <t>R$ 4,75                           Item:  42 NºPregão:62018 / UASG:158009</t>
  </si>
  <si>
    <t>R$ 6,90                           Item:  42 NºPregão:32018 / UASG:155821</t>
  </si>
  <si>
    <t>R$ 260,00                           Item:  11 NºPregão:1592017 / UASG:910847</t>
  </si>
  <si>
    <t>R$ 90,00                           Item: 1
 Dispensa de Licitação Nº 65/2018 /
UASG: 160228</t>
  </si>
  <si>
    <t>R$ 0,90                           Item:  11 NºPregão:272018 / UASG:389297</t>
  </si>
  <si>
    <t>R$ 17,50                           Item: 1 
Dispensa de Licitação Nº 43/2018 /
UASG: 344002</t>
  </si>
  <si>
    <t>R$ 14,84                           Item:  1 NºPregão:42018 / UASG:160395</t>
  </si>
  <si>
    <t>R$ 12,50                           Item:  36
NºPregão:72018 / UASG:160077</t>
  </si>
  <si>
    <t>R$ 10,50                           Item:  43 NºPregão:12018 / UASG:380048</t>
  </si>
  <si>
    <t>R$ 0,30                           Item:  16 NºPregão:12018 / UASG:343014</t>
  </si>
  <si>
    <t>R$ 3,19                           Item: 15
NºPregão:12018 / UASG:240101</t>
  </si>
  <si>
    <t>R$ 1,80                           Item:  26 NºPregão:22018 / UASG:250030</t>
  </si>
  <si>
    <t>R$ 4,40                           Item:  132 NºPregão:442018 / UASG:158516</t>
  </si>
  <si>
    <t>R$ 14,13                           Item:  1
NºPregão:62018 / UASG:926765</t>
  </si>
  <si>
    <t>R$ 14,29                            Lojas Americanas (http://www.americanas.com.br/)
CNPJ: 000.776.574/0006-60</t>
  </si>
  <si>
    <t>R$ 4,60                           Item:  24
NºPregão:812017 / UASG:153045</t>
  </si>
  <si>
    <t>R$ 4,50                           Item:  1 
Dispensa de Licitação Nº 4834/2018
/ UASG: 153063</t>
  </si>
  <si>
    <t>R$ 10,29                           Item:  27 NºPregão:12017 / UASG:160272</t>
  </si>
  <si>
    <t>R$ 259,99                           Item:  2 NºPregão:152018 / UASG:926306</t>
  </si>
  <si>
    <t>R$ 6,15                           Item:  1
Dispensa de Licitação Nº 34/2018 /
UASG: 160410</t>
  </si>
  <si>
    <t>R$ 0,54                           Item:  1 
Dispensa de Licitação Nº 60/2017 /
UASG: 254448</t>
  </si>
  <si>
    <t>R$ 2,00                           Item:  65 NºPregão:42018 / UASG:925048</t>
  </si>
  <si>
    <t>Total</t>
  </si>
  <si>
    <t>PROCESSO ADMINISTRATIVO Nº 23500.000269.2018-98</t>
  </si>
  <si>
    <t>R$ 210,00                           Item:  21 NºPregão:12018 / UASG:343014</t>
  </si>
  <si>
    <t xml:space="preserve"> </t>
  </si>
  <si>
    <t>R$ 1,80                         Item: 42 NºPregão:32018 / UASG:925048</t>
  </si>
  <si>
    <t>R$ 3,00                         Item: 21 NºPregão:122018 / UASG:160234</t>
  </si>
  <si>
    <t>R$ 2,21                         Item: 123 NºPregão:112018 / UASG:201004</t>
  </si>
  <si>
    <r>
      <t xml:space="preserve">Bloco de Anotações: </t>
    </r>
    <r>
      <rPr>
        <sz val="9"/>
        <color theme="1"/>
        <rFont val="Cambria"/>
        <family val="1"/>
        <scheme val="major"/>
      </rPr>
      <t>Bloco de Anotações formato A5. Miolo papel offset 75g/m² 4/0 cores. 30 páginas. Capa e Contracapa em papel Kraft 120g/m² 4/0 cores. Encadernação cola de bloco de notas. Artes diversas fornecidas pela instituição. Pedido mínimo de 200 unidades.</t>
    </r>
  </si>
  <si>
    <t>R$ 14,00                           Item: 10 NºPregão:72018 / UASG:160077</t>
  </si>
  <si>
    <t>R$ 16,50                           Item: 9 NºPregão:12017 / UASG:160272</t>
  </si>
  <si>
    <t>R$ 11,33                           Item: 15 NºPregão:472018 / UASG:453187</t>
  </si>
  <si>
    <r>
      <t xml:space="preserve">Camisa : </t>
    </r>
    <r>
      <rPr>
        <sz val="9"/>
        <color theme="1"/>
        <rFont val="Cambria"/>
        <family val="1"/>
        <scheme val="major"/>
      </rPr>
      <t>Camisa em tecido 50% algodão 50% poliester fio 30 penteado, gazado e mercerizado. Gramatura 160g/m². Cores diversas. Costuras duplas e reforçadas na gola e nas mangas. Gola careca. Impressão em serigrafia 4 cores ou policromia. Tela tamanho A3 frente e A4 atrás. Aplicação de etiqueta tipo bandeirinha em tafetá 15x45mm bordada nos dois lados com a bandeira do brasil, aplicada na lateral da camisa. Aplicação de etiqueta tipo bandeirinha em tafetá 15x45mm bordada com a marca da instituição em duas cores, aplicada em uma das mangas. Tamanhos P, M, G, GG e XG. Artes diversas fornecidas pela instituição. Pedido mínimo de 50 unidades.</t>
    </r>
  </si>
  <si>
    <t>R$ 23,00                           Item: 15
NºPregão:92018 / UASG:158377</t>
  </si>
  <si>
    <t>R$ 24,90                           Item: 8
NºPregão:12017 / UASG:160272</t>
  </si>
  <si>
    <r>
      <t xml:space="preserve">Camisa Gola Polo: </t>
    </r>
    <r>
      <rPr>
        <sz val="9"/>
        <color theme="1"/>
        <rFont val="Cambria"/>
        <family val="1"/>
        <scheme val="major"/>
      </rPr>
      <t>Camisa gola polo malha Piquet PA, 50% algodão e 50% poliéster, trama tipo colméia, fio 30, gramatura 210g/m². Cores diversas. Mangas com ribana. Impressão em serigrafia 4 cores ou policromia. Tela tamanho A3 frente e A4 atrás. Aplicação de etiqueta tipo bandeirinha em tafetá 15x45mm bordada nos dois lados com a bandeira do brasil, aplicada na lateral da camisa. Aplicação de etiqueta tipo bandeirinha em tafetá 15x45mm bordada com a marca da instituição em duas cores, aplicada em uma das mangas. Tamanhos P, M, G, GG e XG. Artes diversas fornecidas pela instituição. Pedido mínimo de 50 unidades.</t>
    </r>
  </si>
  <si>
    <t>R$ 7,65                           Item:  7 NºPregão:2632017 / UASG:925958</t>
  </si>
  <si>
    <t>R$ 4,45                           Item: 2 5 NºPregão:32018 / UASG:158334</t>
  </si>
  <si>
    <t>R$ 1,75                           Item:  62 NºPregão:42018 / UASG:786810</t>
  </si>
  <si>
    <t>R$ 1,95                           Item: 8 NºPregão:212018 / UASG:80009</t>
  </si>
  <si>
    <r>
      <t xml:space="preserve">Caneta Ecológica: </t>
    </r>
    <r>
      <rPr>
        <sz val="9"/>
        <color theme="1"/>
        <rFont val="Cambria"/>
        <family val="1"/>
        <scheme val="major"/>
      </rPr>
      <t>Caneta Ecológica produzida com corpo em base Papel Kraft nas dimensões 130x8mm, ponteiras em Plástico Reciclado e clipe em madeira de reflorestamento. Impressão serigrafia 1 cor. Artes diversas fornecidas pela instituição. Pedido mínimo de 100 unidades.</t>
    </r>
  </si>
  <si>
    <r>
      <t xml:space="preserve">Caneca de Plástico: </t>
    </r>
    <r>
      <rPr>
        <sz val="9"/>
        <color theme="1"/>
        <rFont val="Cambria"/>
        <family val="1"/>
        <scheme val="major"/>
      </rPr>
      <t>Caneca em polipropileno branco com capacidade para 400ml personalizada com impressão em policromia nos dois lados diretamente na superfície da caneca. Artes diversas fornecidas pela instituição. Pedido mínimo de 50 unidades.</t>
    </r>
  </si>
  <si>
    <r>
      <t xml:space="preserve">Cartão de visita: </t>
    </r>
    <r>
      <rPr>
        <sz val="9"/>
        <color theme="1"/>
        <rFont val="Cambria"/>
        <family val="1"/>
        <scheme val="major"/>
      </rPr>
      <t>Cartão de visita em papel couchê fosco 300g/m², tamanho 9X5cm. 4/4 cores. Laminação fosca frente e verso. Artes diversas fornecidas pela instituição. Pedido mínimo de 100 unidades.</t>
    </r>
  </si>
  <si>
    <t>R$ 0,50                         Item:  23 NºPregão:32018 / UASG:160472</t>
  </si>
  <si>
    <t>R$ 2,70                           Item: 9 NºPregão:52017 / UASG:160341</t>
  </si>
  <si>
    <t>R$ 2,00                           Item: 1 Dispensa de Licitação Nº 6/2018 /
UASG: 160342</t>
  </si>
  <si>
    <t>R$ 1,00                           Item: 17 NºPregão:152018 / UASG:925490</t>
  </si>
  <si>
    <r>
      <t xml:space="preserve">Certificado: </t>
    </r>
    <r>
      <rPr>
        <sz val="9"/>
        <color theme="1"/>
        <rFont val="Cambria"/>
        <family val="1"/>
        <scheme val="major"/>
      </rPr>
      <t>Certificado tamanho A4 em papel couché fosco 240g/m², 4/0 cores. Artes diversas fornecidas pela instituição. Pedido mínimo de 50 unidades.</t>
    </r>
  </si>
  <si>
    <t>R$ 10,00                           Item: 24 
NºPregão:52018 / UASG:9263472</t>
  </si>
  <si>
    <t>R$ 17,00                           Item: 1 
Dispensa de Licitação Nº 43/2018 /
UASG: 344002</t>
  </si>
  <si>
    <r>
      <t xml:space="preserve">Impressão de Apostila: </t>
    </r>
    <r>
      <rPr>
        <sz val="9"/>
        <color theme="1"/>
        <rFont val="Cambria"/>
        <family val="1"/>
        <scheme val="major"/>
      </rPr>
      <t>Impressão de Apostila escolar com capa em PP 0,30 transparente e contra-capa em PP 0,30 preto. Miolo em papel offset 75g/m² tamanho A4 impresso 4/0 cores. Até 100 páginas. Encardenação aspiral. Artes diversas fornecidas pela instituição. Pedido mínimo de 50 unidades.</t>
    </r>
  </si>
  <si>
    <t>R$ 16,32                           Item:  1 NºPregão:222018 / UASG:70028</t>
  </si>
  <si>
    <t>R$ 22,90                           Item:  1 Dispensa de Licit</t>
  </si>
  <si>
    <r>
      <t xml:space="preserve">Impressão de Livros: </t>
    </r>
    <r>
      <rPr>
        <sz val="9"/>
        <color theme="1"/>
        <rFont val="Cambria"/>
        <family val="1"/>
        <scheme val="major"/>
      </rPr>
      <t>Impressão de Livros com capa em papel cartão supremo duplex 300g/m² formato fechado A5 4/0 cores laminação fosca. Miolo em papel offset 90g/m² 1/1 cor. Máximo de 300 páginas. Acabamento encadernação costura lombada quadrada. Artes diversas fornecidas pela instituição. Pedido mínimo de 500 unidades.</t>
    </r>
  </si>
  <si>
    <t>R$ 7,38                           Item:  35
NºPregão:62018 / UASG:389342</t>
  </si>
  <si>
    <r>
      <t xml:space="preserve">Mochila Saco: </t>
    </r>
    <r>
      <rPr>
        <sz val="9"/>
        <color theme="1"/>
        <rFont val="Cambria"/>
        <family val="1"/>
        <scheme val="major"/>
      </rPr>
      <t>Mochila Saco confeccionada em náilon 1246 cores variadas, tamanho 40x30cm, impressão serigrafia 4 cores, costuras reforçadas, alças cordão náilon cor preta. Aplicação de etiqueta tipo bandeirinha em tafetá 15x45mm bordada com a bandeira do brasil na lateral da bolsa. Pedido mínimo de 50 unidades.</t>
    </r>
  </si>
  <si>
    <t>R$ 6,90                           Item:  10
NºPregão:72018 / UASG:158137</t>
  </si>
  <si>
    <t>R$ 2,97                           Item: 22
NºPregão:292018 / UASG:70008</t>
  </si>
  <si>
    <t>R$ 2,79                           Item: 1
Dispensa de Licitação Nº 370/2018 /
UASG: 150119</t>
  </si>
  <si>
    <r>
      <t xml:space="preserve">Pasta Para eventos: </t>
    </r>
    <r>
      <rPr>
        <sz val="9"/>
        <color theme="1"/>
        <rFont val="Cambria"/>
        <family val="1"/>
        <scheme val="major"/>
      </rPr>
      <t>Pasta para eventos em papel cartão duplex 300g/m². Formato fechado 23x31cm. 4/0 cores. Laminação fosca. 1 Bolso interno. Artes diversas fornecidas pela instituição. Pedido mínimo de 100 unidades.</t>
    </r>
  </si>
  <si>
    <t>R$ 2,00                           Item:  22 NºPregão:22018 / UASG:373037</t>
  </si>
  <si>
    <t>R$ 1,68                           Item:  35 NºPregão:240762018 / UASG:925162</t>
  </si>
  <si>
    <r>
      <t xml:space="preserve">Pasta para Arquivo: </t>
    </r>
    <r>
      <rPr>
        <sz val="9"/>
        <color theme="1"/>
        <rFont val="Cambria"/>
        <family val="1"/>
        <scheme val="major"/>
      </rPr>
      <t>Pasta arquivo para documentação de alunos e servidores, em papel cartão 300g/m², largura 23x32cm, 1/0 cor, 1 bolso interno. Artes diversas fornecidas pela instituição. Pedido mínimo de 500 unidades</t>
    </r>
  </si>
  <si>
    <t>R$ 10,00                           Item:  2 NºPregão:22017 / UASG:158333</t>
  </si>
  <si>
    <t>R$ 11,25                           Item: 1
NºPregão:12018 / UASG:732400</t>
  </si>
  <si>
    <t>R$ 6,59                           Item:  3
NºPregão:112018 / UASG:158306</t>
  </si>
  <si>
    <r>
      <t xml:space="preserve">Revista: </t>
    </r>
    <r>
      <rPr>
        <sz val="9"/>
        <color theme="1"/>
        <rFont val="Cambria"/>
        <family val="1"/>
        <scheme val="major"/>
      </rPr>
      <t>Revista com Miolo em Papel couchê fosco 75g/m², tamanho fechado A4. 4/4 cores. 50 páginas. Capa em Papel couchê brilho 240g/m² tamanho fechado A4, 4/4 cores, laminação brilho. Encadernação grampo lombada canoa. Artes diversas fornecidas pela instituição. Pedido mínimo de 1000 Unidades.</t>
    </r>
  </si>
  <si>
    <t>R$ 6,15                           Item:  22 NºPregão:122018 / UASG:158150</t>
  </si>
  <si>
    <t>10,90           LOJA EXTRA        (http://www.extra.com.br/)
CNPJ: 07.170.938/0001-07</t>
  </si>
  <si>
    <r>
      <t xml:space="preserve">Tapa Sol: </t>
    </r>
    <r>
      <rPr>
        <sz val="9"/>
        <color theme="1"/>
        <rFont val="Cambria"/>
        <family val="1"/>
        <scheme val="major"/>
      </rPr>
      <t>Tapa sol em micro ondulado, com plastificação, acoplagem no micro ondulado, onda B, faca especial 62 x 117 cm, caixinha com trava, corte vinco, dobragem, verso pardo e impressão policromia 4x0. Pedido mínimo de 100 unidades.</t>
    </r>
  </si>
  <si>
    <r>
      <t xml:space="preserve">Cartilha: </t>
    </r>
    <r>
      <rPr>
        <sz val="9"/>
        <rFont val="Cambria"/>
        <family val="1"/>
        <scheme val="major"/>
      </rPr>
      <t>Cartilha em papel couché fosco 90g/m², tamanho fechado A5, 4/4 cores, 40 páginas. Acabamento encadernação grampo. Artes diversas fornecidas pela instituição. Pedido mínimo de 01 unidade.</t>
    </r>
  </si>
  <si>
    <t>R$ 6,58                           Item: 12 NºPregão:42018 / UASG:70002</t>
  </si>
  <si>
    <t>R$ 6,26                           Item: 38 NºPregão:12018 / UASG:926407</t>
  </si>
  <si>
    <t>R$ 4,00                           Item:  12 NºPregão:42018 / UASG:158131</t>
  </si>
  <si>
    <r>
      <t xml:space="preserve">Calendário de Mesa: </t>
    </r>
    <r>
      <rPr>
        <sz val="9"/>
        <rFont val="Cambria"/>
        <family val="1"/>
        <scheme val="major"/>
      </rPr>
      <t xml:space="preserve">Calendário de mesa em Papel Couchê fosco 300g/m², formato A5, 4/4 cores. 6 lâminas. Acabamento encadernação wire-o branco. Base triangular em Papelcartão triplex branco 300g/m² tamanho fechado A5. Artes diversas fornecidas pela instituição. Pedido mínimo de 100 unidades.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</si>
</sst>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19" x14ac:knownFonts="1">
    <font>
      <sz val="11"/>
      <color theme="1"/>
      <name val="Calibri"/>
      <family val="2"/>
      <scheme val="minor"/>
    </font>
    <font>
      <sz val="11"/>
      <color theme="1"/>
      <name val="Calibri"/>
      <family val="2"/>
      <scheme val="minor"/>
    </font>
    <font>
      <b/>
      <sz val="10"/>
      <color theme="1"/>
      <name val="Arial"/>
      <family val="2"/>
    </font>
    <font>
      <b/>
      <sz val="9"/>
      <color rgb="FF000000"/>
      <name val="Arial"/>
      <family val="2"/>
    </font>
    <font>
      <sz val="9"/>
      <color theme="1"/>
      <name val="Calibri"/>
      <family val="2"/>
      <scheme val="minor"/>
    </font>
    <font>
      <b/>
      <sz val="12"/>
      <color rgb="FF000000"/>
      <name val="Arial"/>
      <family val="2"/>
    </font>
    <font>
      <b/>
      <sz val="9"/>
      <name val="Calibri"/>
      <family val="2"/>
      <scheme val="minor"/>
    </font>
    <font>
      <b/>
      <sz val="10"/>
      <name val="Calibri"/>
      <family val="2"/>
      <scheme val="minor"/>
    </font>
    <font>
      <b/>
      <sz val="9"/>
      <color theme="1"/>
      <name val="Cambria"/>
      <family val="1"/>
      <scheme val="major"/>
    </font>
    <font>
      <sz val="9"/>
      <color rgb="FF00000A"/>
      <name val="Cambria"/>
      <family val="1"/>
      <scheme val="major"/>
    </font>
    <font>
      <b/>
      <sz val="9"/>
      <color rgb="FF00000A"/>
      <name val="Cambria"/>
      <family val="1"/>
      <scheme val="major"/>
    </font>
    <font>
      <sz val="8"/>
      <color theme="1"/>
      <name val="Cambria"/>
      <family val="1"/>
      <scheme val="major"/>
    </font>
    <font>
      <b/>
      <sz val="11"/>
      <color theme="1"/>
      <name val="Calibri"/>
      <family val="2"/>
      <scheme val="minor"/>
    </font>
    <font>
      <b/>
      <sz val="12"/>
      <color theme="1"/>
      <name val="Calibri"/>
      <family val="2"/>
      <scheme val="minor"/>
    </font>
    <font>
      <sz val="9"/>
      <color theme="1"/>
      <name val="Cambria"/>
      <family val="1"/>
      <scheme val="major"/>
    </font>
    <font>
      <sz val="9"/>
      <name val="Cambria"/>
      <family val="1"/>
      <scheme val="major"/>
    </font>
    <font>
      <b/>
      <sz val="9"/>
      <name val="Cambria"/>
      <family val="1"/>
      <scheme val="major"/>
    </font>
    <font>
      <sz val="8"/>
      <name val="Cambria"/>
      <family val="1"/>
      <scheme val="major"/>
    </font>
    <font>
      <sz val="1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4" fillId="0" borderId="0" xfId="0" applyFont="1"/>
    <xf numFmtId="0" fontId="8"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justify" vertical="center" wrapText="1"/>
    </xf>
    <xf numFmtId="44" fontId="11" fillId="3" borderId="2" xfId="1" applyFont="1" applyFill="1" applyBorder="1" applyAlignment="1">
      <alignment horizontal="center" vertical="center" wrapText="1"/>
    </xf>
    <xf numFmtId="44" fontId="11" fillId="3" borderId="1" xfId="1" applyFont="1" applyFill="1" applyBorder="1" applyAlignment="1">
      <alignment horizontal="center" vertical="center" wrapText="1"/>
    </xf>
    <xf numFmtId="0" fontId="11" fillId="3" borderId="1" xfId="0" applyFont="1" applyFill="1" applyBorder="1" applyAlignment="1">
      <alignment horizontal="center" vertical="center" wrapText="1"/>
    </xf>
    <xf numFmtId="44" fontId="11" fillId="0" borderId="1" xfId="1" applyFont="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44" fontId="11" fillId="0" borderId="1" xfId="1" applyFont="1" applyFill="1" applyBorder="1" applyAlignment="1">
      <alignment horizontal="center" vertical="center"/>
    </xf>
    <xf numFmtId="44" fontId="10" fillId="0" borderId="1" xfId="1" applyFont="1" applyFill="1" applyBorder="1" applyAlignment="1">
      <alignment horizontal="center" vertical="center" wrapText="1"/>
    </xf>
    <xf numFmtId="44" fontId="10" fillId="4"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44" fontId="12" fillId="0" borderId="1" xfId="0" applyNumberFormat="1" applyFont="1" applyBorder="1" applyAlignment="1">
      <alignment vertical="center"/>
    </xf>
    <xf numFmtId="0" fontId="14"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44" fontId="8" fillId="0" borderId="1" xfId="1" applyFont="1" applyFill="1" applyBorder="1" applyAlignment="1">
      <alignment horizontal="center" vertical="center" wrapText="1"/>
    </xf>
    <xf numFmtId="0" fontId="0" fillId="0" borderId="0" xfId="0" applyFont="1" applyFill="1"/>
    <xf numFmtId="0" fontId="14" fillId="0" borderId="1" xfId="0" applyFont="1" applyBorder="1" applyAlignment="1">
      <alignment horizontal="center" vertical="center" wrapText="1"/>
    </xf>
    <xf numFmtId="0" fontId="8" fillId="0" borderId="1" xfId="0" applyFont="1" applyBorder="1" applyAlignment="1">
      <alignment horizontal="justify" vertical="center" wrapText="1"/>
    </xf>
    <xf numFmtId="44" fontId="8" fillId="4" borderId="1" xfId="1" applyFont="1" applyFill="1" applyBorder="1" applyAlignment="1">
      <alignment horizontal="center" vertical="center" wrapText="1"/>
    </xf>
    <xf numFmtId="0" fontId="0" fillId="0" borderId="0" xfId="0" applyFont="1"/>
    <xf numFmtId="0" fontId="15" fillId="0" borderId="1" xfId="0" applyFont="1" applyBorder="1" applyAlignment="1">
      <alignment horizontal="center" vertical="center" wrapText="1"/>
    </xf>
    <xf numFmtId="0" fontId="16" fillId="0" borderId="1" xfId="0" applyFont="1" applyBorder="1" applyAlignment="1">
      <alignment horizontal="justify" vertical="center" wrapText="1"/>
    </xf>
    <xf numFmtId="44" fontId="17" fillId="0" borderId="1" xfId="1" applyFont="1" applyBorder="1" applyAlignment="1">
      <alignment horizontal="center" vertical="center"/>
    </xf>
    <xf numFmtId="0" fontId="17" fillId="3" borderId="1" xfId="0" applyFont="1" applyFill="1" applyBorder="1" applyAlignment="1">
      <alignment horizontal="center" vertical="center" wrapText="1"/>
    </xf>
    <xf numFmtId="44" fontId="16" fillId="4" borderId="1" xfId="1" applyFont="1" applyFill="1" applyBorder="1" applyAlignment="1">
      <alignment horizontal="center" vertical="center" wrapText="1"/>
    </xf>
    <xf numFmtId="44" fontId="16" fillId="0" borderId="1" xfId="1" applyFont="1" applyFill="1" applyBorder="1" applyAlignment="1">
      <alignment horizontal="center" vertical="center" wrapText="1"/>
    </xf>
    <xf numFmtId="0" fontId="18" fillId="0" borderId="0" xfId="0" applyFont="1"/>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5" fillId="0" borderId="0" xfId="0" applyFont="1" applyAlignment="1">
      <alignment horizontal="center"/>
    </xf>
    <xf numFmtId="0" fontId="7" fillId="0" borderId="0" xfId="0" applyFont="1" applyAlignment="1">
      <alignment horizontal="left"/>
    </xf>
    <xf numFmtId="0" fontId="6" fillId="0" borderId="0" xfId="0" applyFont="1" applyAlignment="1">
      <alignment horizontal="left" vertical="center"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104775</xdr:rowOff>
    </xdr:from>
    <xdr:to>
      <xdr:col>2</xdr:col>
      <xdr:colOff>0</xdr:colOff>
      <xdr:row>4</xdr:row>
      <xdr:rowOff>742950</xdr:rowOff>
    </xdr:to>
    <xdr:pic>
      <xdr:nvPicPr>
        <xdr:cNvPr id="2" name="Imagem 2" descr="brasao_republi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104775"/>
          <a:ext cx="9715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400050</xdr:colOff>
      <xdr:row>0</xdr:row>
      <xdr:rowOff>142875</xdr:rowOff>
    </xdr:from>
    <xdr:to>
      <xdr:col>4</xdr:col>
      <xdr:colOff>104775</xdr:colOff>
      <xdr:row>4</xdr:row>
      <xdr:rowOff>19050</xdr:rowOff>
    </xdr:to>
    <xdr:pic>
      <xdr:nvPicPr>
        <xdr:cNvPr id="3" name="Imagem 2" descr="brasao_republic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8925" y="142875"/>
          <a:ext cx="8477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tabSelected="1" zoomScaleNormal="100" workbookViewId="0">
      <selection activeCell="A13" sqref="A13:H13"/>
    </sheetView>
  </sheetViews>
  <sheetFormatPr defaultRowHeight="15" x14ac:dyDescent="0.25"/>
  <cols>
    <col min="1" max="1" width="5" customWidth="1"/>
    <col min="2" max="2" width="31.42578125" customWidth="1"/>
    <col min="3" max="3" width="7.140625" customWidth="1"/>
    <col min="4" max="5" width="10" bestFit="1" customWidth="1"/>
    <col min="6" max="6" width="8.85546875" customWidth="1"/>
    <col min="7" max="7" width="13.28515625" customWidth="1"/>
    <col min="8" max="8" width="10.85546875" bestFit="1" customWidth="1"/>
    <col min="9" max="9" width="17.42578125" customWidth="1"/>
  </cols>
  <sheetData>
    <row r="1" spans="1:9" x14ac:dyDescent="0.25">
      <c r="A1" s="35"/>
      <c r="B1" s="35"/>
      <c r="C1" s="35"/>
      <c r="D1" s="35"/>
      <c r="E1" s="35"/>
      <c r="F1" s="35"/>
      <c r="G1" s="35"/>
      <c r="H1" s="35"/>
    </row>
    <row r="2" spans="1:9" x14ac:dyDescent="0.25">
      <c r="A2" s="35"/>
      <c r="B2" s="35"/>
      <c r="C2" s="35"/>
      <c r="D2" s="35"/>
      <c r="E2" s="35"/>
      <c r="F2" s="35"/>
      <c r="G2" s="35"/>
      <c r="H2" s="35"/>
    </row>
    <row r="3" spans="1:9" x14ac:dyDescent="0.25">
      <c r="A3" s="35"/>
      <c r="B3" s="35"/>
      <c r="C3" s="35"/>
      <c r="D3" s="35"/>
      <c r="E3" s="35"/>
      <c r="F3" s="35"/>
      <c r="G3" s="35"/>
      <c r="H3" s="35"/>
    </row>
    <row r="4" spans="1:9" x14ac:dyDescent="0.25">
      <c r="A4" s="35"/>
      <c r="B4" s="35"/>
      <c r="C4" s="35"/>
      <c r="D4" s="35"/>
      <c r="E4" s="35"/>
      <c r="F4" s="35"/>
      <c r="G4" s="35"/>
      <c r="H4" s="35"/>
    </row>
    <row r="5" spans="1:9" x14ac:dyDescent="0.25">
      <c r="A5" s="36" t="s">
        <v>6</v>
      </c>
      <c r="B5" s="36"/>
      <c r="C5" s="36"/>
      <c r="D5" s="36"/>
      <c r="E5" s="36"/>
      <c r="F5" s="36"/>
      <c r="G5" s="36"/>
      <c r="H5" s="36"/>
    </row>
    <row r="6" spans="1:9" x14ac:dyDescent="0.25">
      <c r="A6" s="36" t="s">
        <v>7</v>
      </c>
      <c r="B6" s="36"/>
      <c r="C6" s="36"/>
      <c r="D6" s="36"/>
      <c r="E6" s="36"/>
      <c r="F6" s="36"/>
      <c r="G6" s="36"/>
      <c r="H6" s="36"/>
    </row>
    <row r="7" spans="1:9" x14ac:dyDescent="0.25">
      <c r="A7" s="36" t="s">
        <v>8</v>
      </c>
      <c r="B7" s="36"/>
      <c r="C7" s="36"/>
      <c r="D7" s="36"/>
      <c r="E7" s="36"/>
      <c r="F7" s="36"/>
      <c r="G7" s="36"/>
      <c r="H7" s="36"/>
    </row>
    <row r="8" spans="1:9" x14ac:dyDescent="0.25">
      <c r="A8" s="36" t="s">
        <v>9</v>
      </c>
      <c r="B8" s="36"/>
      <c r="C8" s="36"/>
      <c r="D8" s="36"/>
      <c r="E8" s="36"/>
      <c r="F8" s="36"/>
      <c r="G8" s="36"/>
      <c r="H8" s="36"/>
    </row>
    <row r="9" spans="1:9" x14ac:dyDescent="0.25">
      <c r="A9" s="36"/>
      <c r="B9" s="36"/>
      <c r="C9" s="36"/>
      <c r="D9" s="36"/>
      <c r="E9" s="36"/>
      <c r="F9" s="36"/>
      <c r="G9" s="36"/>
      <c r="H9" s="36"/>
    </row>
    <row r="10" spans="1:9" ht="15.75" x14ac:dyDescent="0.25">
      <c r="A10" s="37"/>
      <c r="B10" s="37"/>
      <c r="C10" s="37"/>
      <c r="D10" s="37"/>
      <c r="E10" s="37"/>
      <c r="F10" s="37"/>
      <c r="G10" s="37"/>
      <c r="H10" s="37"/>
    </row>
    <row r="11" spans="1:9" x14ac:dyDescent="0.25">
      <c r="A11" s="38" t="s">
        <v>101</v>
      </c>
      <c r="B11" s="38"/>
      <c r="C11" s="38"/>
      <c r="D11" s="38"/>
      <c r="E11" s="38"/>
      <c r="F11" s="38"/>
      <c r="G11" s="38"/>
      <c r="H11" s="38"/>
    </row>
    <row r="12" spans="1:9" ht="24.75" customHeight="1" x14ac:dyDescent="0.25">
      <c r="A12" s="39" t="s">
        <v>13</v>
      </c>
      <c r="B12" s="39"/>
      <c r="C12" s="39"/>
      <c r="D12" s="39"/>
      <c r="E12" s="39"/>
      <c r="F12" s="39"/>
      <c r="G12" s="39"/>
      <c r="H12" s="39"/>
    </row>
    <row r="13" spans="1:9" x14ac:dyDescent="0.25">
      <c r="A13" s="34"/>
      <c r="B13" s="34"/>
      <c r="C13" s="34"/>
      <c r="D13" s="34"/>
      <c r="E13" s="34"/>
      <c r="F13" s="34"/>
      <c r="G13" s="34"/>
      <c r="H13" s="34"/>
    </row>
    <row r="14" spans="1:9" x14ac:dyDescent="0.25">
      <c r="A14" s="34" t="s">
        <v>12</v>
      </c>
      <c r="B14" s="34"/>
      <c r="C14" s="34"/>
      <c r="D14" s="34"/>
      <c r="E14" s="34"/>
      <c r="F14" s="34"/>
      <c r="G14" s="34"/>
      <c r="H14" s="34"/>
    </row>
    <row r="15" spans="1:9" x14ac:dyDescent="0.25">
      <c r="A15" s="34"/>
      <c r="B15" s="34"/>
      <c r="C15" s="34"/>
      <c r="D15" s="34"/>
      <c r="E15" s="34"/>
      <c r="F15" s="34"/>
      <c r="G15" s="34"/>
      <c r="H15" s="34"/>
    </row>
    <row r="16" spans="1:9" s="1" customFormat="1" ht="24" x14ac:dyDescent="0.2">
      <c r="A16" s="2" t="s">
        <v>0</v>
      </c>
      <c r="B16" s="2" t="s">
        <v>1</v>
      </c>
      <c r="C16" s="2" t="s">
        <v>2</v>
      </c>
      <c r="D16" s="2" t="s">
        <v>3</v>
      </c>
      <c r="E16" s="2" t="s">
        <v>4</v>
      </c>
      <c r="F16" s="2" t="s">
        <v>5</v>
      </c>
      <c r="G16" s="2" t="s">
        <v>14</v>
      </c>
      <c r="H16" s="2" t="s">
        <v>11</v>
      </c>
      <c r="I16" s="2" t="s">
        <v>10</v>
      </c>
    </row>
    <row r="17" spans="1:9" ht="108" x14ac:dyDescent="0.25">
      <c r="A17" s="3">
        <v>1</v>
      </c>
      <c r="B17" s="4" t="s">
        <v>15</v>
      </c>
      <c r="C17" s="3">
        <v>1536</v>
      </c>
      <c r="D17" s="5">
        <v>45</v>
      </c>
      <c r="E17" s="6">
        <v>46.25</v>
      </c>
      <c r="F17" s="6">
        <v>43.5</v>
      </c>
      <c r="G17" s="7" t="s">
        <v>53</v>
      </c>
      <c r="H17" s="13">
        <f>(45+46.25+43.5+40)/4</f>
        <v>43.6875</v>
      </c>
      <c r="I17" s="12">
        <f>C17*H17</f>
        <v>67104</v>
      </c>
    </row>
    <row r="18" spans="1:9" ht="144" x14ac:dyDescent="0.25">
      <c r="A18" s="3">
        <f>A17+1</f>
        <v>2</v>
      </c>
      <c r="B18" s="4" t="s">
        <v>16</v>
      </c>
      <c r="C18" s="3">
        <v>2805</v>
      </c>
      <c r="D18" s="8">
        <v>30</v>
      </c>
      <c r="E18" s="8">
        <v>31.7</v>
      </c>
      <c r="F18" s="8">
        <v>29.25</v>
      </c>
      <c r="G18" s="7" t="s">
        <v>54</v>
      </c>
      <c r="H18" s="13">
        <f>(30+31.7+29.25+24.68)/4</f>
        <v>28.907499999999999</v>
      </c>
      <c r="I18" s="12">
        <f t="shared" ref="I18:I70" si="0">C18*H18</f>
        <v>81085.537499999991</v>
      </c>
    </row>
    <row r="19" spans="1:9" ht="156" x14ac:dyDescent="0.25">
      <c r="A19" s="3">
        <f t="shared" ref="A19:A70" si="1">A18+1</f>
        <v>3</v>
      </c>
      <c r="B19" s="4" t="s">
        <v>17</v>
      </c>
      <c r="C19" s="3">
        <v>9040</v>
      </c>
      <c r="D19" s="8">
        <v>30</v>
      </c>
      <c r="E19" s="8">
        <v>32.5</v>
      </c>
      <c r="F19" s="8">
        <v>29</v>
      </c>
      <c r="G19" s="7" t="s">
        <v>55</v>
      </c>
      <c r="H19" s="13">
        <f>(30+32.5+29+21.5)/4</f>
        <v>28.25</v>
      </c>
      <c r="I19" s="12">
        <f t="shared" si="0"/>
        <v>255380</v>
      </c>
    </row>
    <row r="20" spans="1:9" ht="84" x14ac:dyDescent="0.25">
      <c r="A20" s="3">
        <f t="shared" si="1"/>
        <v>4</v>
      </c>
      <c r="B20" s="4" t="s">
        <v>18</v>
      </c>
      <c r="C20" s="3">
        <v>1309</v>
      </c>
      <c r="D20" s="8">
        <v>50</v>
      </c>
      <c r="E20" s="8">
        <v>52.3</v>
      </c>
      <c r="F20" s="8">
        <v>47.4</v>
      </c>
      <c r="G20" s="7" t="s">
        <v>56</v>
      </c>
      <c r="H20" s="13">
        <f>(50+52.3+47.4+48.22)/4</f>
        <v>49.48</v>
      </c>
      <c r="I20" s="12">
        <f t="shared" si="0"/>
        <v>64769.319999999992</v>
      </c>
    </row>
    <row r="21" spans="1:9" s="19" customFormat="1" ht="96" x14ac:dyDescent="0.25">
      <c r="A21" s="3">
        <f t="shared" si="1"/>
        <v>5</v>
      </c>
      <c r="B21" s="17" t="s">
        <v>107</v>
      </c>
      <c r="C21" s="16">
        <v>25081</v>
      </c>
      <c r="D21" s="14" t="s">
        <v>104</v>
      </c>
      <c r="E21" s="14" t="s">
        <v>105</v>
      </c>
      <c r="F21" s="14" t="s">
        <v>106</v>
      </c>
      <c r="G21" s="14" t="s">
        <v>103</v>
      </c>
      <c r="H21" s="13">
        <f>(1.8+3+2.21)/3</f>
        <v>2.3366666666666664</v>
      </c>
      <c r="I21" s="18">
        <f t="shared" si="0"/>
        <v>58605.936666666661</v>
      </c>
    </row>
    <row r="22" spans="1:9" ht="144" x14ac:dyDescent="0.25">
      <c r="A22" s="3">
        <f t="shared" si="1"/>
        <v>6</v>
      </c>
      <c r="B22" s="4" t="s">
        <v>19</v>
      </c>
      <c r="C22" s="3">
        <v>6506</v>
      </c>
      <c r="D22" s="8">
        <v>15</v>
      </c>
      <c r="E22" s="8">
        <v>16.3</v>
      </c>
      <c r="F22" s="8">
        <v>13.5</v>
      </c>
      <c r="G22" s="7" t="s">
        <v>57</v>
      </c>
      <c r="H22" s="13">
        <f>(15+16.3+13.5+10.02)/4</f>
        <v>13.704999999999998</v>
      </c>
      <c r="I22" s="12">
        <f t="shared" si="0"/>
        <v>89164.73</v>
      </c>
    </row>
    <row r="23" spans="1:9" s="30" customFormat="1" ht="108" x14ac:dyDescent="0.25">
      <c r="A23" s="24">
        <f t="shared" si="1"/>
        <v>7</v>
      </c>
      <c r="B23" s="25" t="s">
        <v>153</v>
      </c>
      <c r="C23" s="24">
        <v>4465</v>
      </c>
      <c r="D23" s="27" t="s">
        <v>150</v>
      </c>
      <c r="E23" s="27" t="s">
        <v>151</v>
      </c>
      <c r="F23" s="27" t="s">
        <v>152</v>
      </c>
      <c r="G23" s="27" t="s">
        <v>103</v>
      </c>
      <c r="H23" s="28">
        <f>(6.58+6.26+4)/3</f>
        <v>5.6133333333333333</v>
      </c>
      <c r="I23" s="29">
        <f t="shared" si="0"/>
        <v>25063.533333333333</v>
      </c>
    </row>
    <row r="24" spans="1:9" s="23" customFormat="1" ht="228" x14ac:dyDescent="0.25">
      <c r="A24" s="3">
        <f t="shared" si="1"/>
        <v>8</v>
      </c>
      <c r="B24" s="21" t="s">
        <v>111</v>
      </c>
      <c r="C24" s="20">
        <v>19094</v>
      </c>
      <c r="D24" s="7" t="s">
        <v>108</v>
      </c>
      <c r="E24" s="7" t="s">
        <v>109</v>
      </c>
      <c r="F24" s="7" t="s">
        <v>110</v>
      </c>
      <c r="G24" s="7"/>
      <c r="H24" s="22">
        <f>(14+16.5+11.33)/3</f>
        <v>13.943333333333333</v>
      </c>
      <c r="I24" s="18">
        <f t="shared" si="0"/>
        <v>266234.00666666665</v>
      </c>
    </row>
    <row r="25" spans="1:9" s="23" customFormat="1" ht="216" x14ac:dyDescent="0.25">
      <c r="A25" s="3">
        <f t="shared" si="1"/>
        <v>9</v>
      </c>
      <c r="B25" s="21" t="s">
        <v>114</v>
      </c>
      <c r="C25" s="20">
        <v>4025</v>
      </c>
      <c r="D25" s="7" t="s">
        <v>112</v>
      </c>
      <c r="E25" s="7" t="s">
        <v>58</v>
      </c>
      <c r="F25" s="7" t="s">
        <v>113</v>
      </c>
      <c r="G25" s="7" t="s">
        <v>103</v>
      </c>
      <c r="H25" s="22">
        <f>(23+25+24.9)/3</f>
        <v>24.3</v>
      </c>
      <c r="I25" s="18">
        <f t="shared" si="0"/>
        <v>97807.5</v>
      </c>
    </row>
    <row r="26" spans="1:9" s="23" customFormat="1" ht="96" x14ac:dyDescent="0.25">
      <c r="A26" s="3">
        <f t="shared" si="1"/>
        <v>10</v>
      </c>
      <c r="B26" s="21" t="s">
        <v>120</v>
      </c>
      <c r="C26" s="20">
        <v>9910</v>
      </c>
      <c r="D26" s="7" t="s">
        <v>115</v>
      </c>
      <c r="E26" s="7" t="s">
        <v>116</v>
      </c>
      <c r="F26" s="7" t="s">
        <v>59</v>
      </c>
      <c r="G26" s="7" t="s">
        <v>103</v>
      </c>
      <c r="H26" s="22">
        <f>(7.65+4.45+3.1)/3</f>
        <v>5.0666666666666673</v>
      </c>
      <c r="I26" s="18">
        <f t="shared" si="0"/>
        <v>50210.666666666672</v>
      </c>
    </row>
    <row r="27" spans="1:9" ht="84" x14ac:dyDescent="0.25">
      <c r="A27" s="3">
        <f t="shared" si="1"/>
        <v>11</v>
      </c>
      <c r="B27" s="4" t="s">
        <v>20</v>
      </c>
      <c r="C27" s="3">
        <v>2675</v>
      </c>
      <c r="D27" s="8">
        <v>15</v>
      </c>
      <c r="E27" s="8">
        <v>16</v>
      </c>
      <c r="F27" s="8">
        <v>14.2</v>
      </c>
      <c r="G27" s="7" t="s">
        <v>60</v>
      </c>
      <c r="H27" s="13">
        <f>(15+16+14.2+14)/4</f>
        <v>14.8</v>
      </c>
      <c r="I27" s="12">
        <f t="shared" si="0"/>
        <v>39590</v>
      </c>
    </row>
    <row r="28" spans="1:9" ht="60" x14ac:dyDescent="0.25">
      <c r="A28" s="3">
        <f t="shared" si="1"/>
        <v>12</v>
      </c>
      <c r="B28" s="4" t="s">
        <v>21</v>
      </c>
      <c r="C28" s="3">
        <v>18509</v>
      </c>
      <c r="D28" s="8">
        <v>4</v>
      </c>
      <c r="E28" s="8">
        <v>4.8</v>
      </c>
      <c r="F28" s="8">
        <v>3.2</v>
      </c>
      <c r="G28" s="7" t="s">
        <v>61</v>
      </c>
      <c r="H28" s="13">
        <f>(4+4.8+3.2+2.69)/4</f>
        <v>3.6724999999999999</v>
      </c>
      <c r="I28" s="12">
        <f t="shared" si="0"/>
        <v>67974.302499999991</v>
      </c>
    </row>
    <row r="29" spans="1:9" s="23" customFormat="1" ht="96" x14ac:dyDescent="0.25">
      <c r="A29" s="3">
        <f t="shared" si="1"/>
        <v>13</v>
      </c>
      <c r="B29" s="21" t="s">
        <v>119</v>
      </c>
      <c r="C29" s="20">
        <v>5795</v>
      </c>
      <c r="D29" s="8">
        <v>2.1</v>
      </c>
      <c r="E29" s="7" t="s">
        <v>117</v>
      </c>
      <c r="F29" s="7" t="s">
        <v>118</v>
      </c>
      <c r="G29" s="8" t="s">
        <v>103</v>
      </c>
      <c r="H29" s="22">
        <f>(1.75+1.95+2.1)/3</f>
        <v>1.9333333333333336</v>
      </c>
      <c r="I29" s="18">
        <f t="shared" si="0"/>
        <v>11203.666666666668</v>
      </c>
    </row>
    <row r="30" spans="1:9" ht="96" x14ac:dyDescent="0.25">
      <c r="A30" s="3">
        <f t="shared" si="1"/>
        <v>14</v>
      </c>
      <c r="B30" s="4" t="s">
        <v>22</v>
      </c>
      <c r="C30" s="3">
        <v>5268</v>
      </c>
      <c r="D30" s="8">
        <v>3</v>
      </c>
      <c r="E30" s="8">
        <v>4.2</v>
      </c>
      <c r="F30" s="8">
        <v>2.5</v>
      </c>
      <c r="G30" s="7" t="s">
        <v>62</v>
      </c>
      <c r="H30" s="13">
        <f>(3+4.2+2.5+1.19)/4</f>
        <v>2.7224999999999997</v>
      </c>
      <c r="I30" s="12">
        <f t="shared" si="0"/>
        <v>14342.13</v>
      </c>
    </row>
    <row r="31" spans="1:9" ht="96" x14ac:dyDescent="0.25">
      <c r="A31" s="3">
        <f t="shared" si="1"/>
        <v>15</v>
      </c>
      <c r="B31" s="4" t="s">
        <v>23</v>
      </c>
      <c r="C31" s="3">
        <v>4450</v>
      </c>
      <c r="D31" s="8">
        <v>1.5</v>
      </c>
      <c r="E31" s="8">
        <v>2.1</v>
      </c>
      <c r="F31" s="8">
        <v>0.9</v>
      </c>
      <c r="G31" s="7" t="s">
        <v>63</v>
      </c>
      <c r="H31" s="13">
        <f>(1.5+2.1+0.9+1.07)/4</f>
        <v>1.3925000000000001</v>
      </c>
      <c r="I31" s="12">
        <f t="shared" si="0"/>
        <v>6196.625</v>
      </c>
    </row>
    <row r="32" spans="1:9" s="23" customFormat="1" ht="72" x14ac:dyDescent="0.25">
      <c r="A32" s="3">
        <f t="shared" si="1"/>
        <v>16</v>
      </c>
      <c r="B32" s="21" t="s">
        <v>121</v>
      </c>
      <c r="C32" s="20">
        <v>36720</v>
      </c>
      <c r="D32" s="8">
        <v>0.3</v>
      </c>
      <c r="E32" s="8">
        <v>0.45</v>
      </c>
      <c r="F32" s="8">
        <v>0.25</v>
      </c>
      <c r="G32" s="7" t="s">
        <v>122</v>
      </c>
      <c r="H32" s="22">
        <f>(0.3+0.45+0.25+0.5)/4</f>
        <v>0.375</v>
      </c>
      <c r="I32" s="18">
        <f t="shared" si="0"/>
        <v>13770</v>
      </c>
    </row>
    <row r="33" spans="1:9" ht="84" x14ac:dyDescent="0.25">
      <c r="A33" s="3">
        <f t="shared" si="1"/>
        <v>17</v>
      </c>
      <c r="B33" s="4" t="s">
        <v>24</v>
      </c>
      <c r="C33" s="3">
        <v>4605</v>
      </c>
      <c r="D33" s="8">
        <v>5</v>
      </c>
      <c r="E33" s="8">
        <v>5.85</v>
      </c>
      <c r="F33" s="8">
        <v>4.1500000000000004</v>
      </c>
      <c r="G33" s="7" t="s">
        <v>64</v>
      </c>
      <c r="H33" s="13">
        <f>(5+5.85+4.15+4.85)/4</f>
        <v>4.9625000000000004</v>
      </c>
      <c r="I33" s="12">
        <f t="shared" si="0"/>
        <v>22852.3125</v>
      </c>
    </row>
    <row r="34" spans="1:9" ht="84" x14ac:dyDescent="0.25">
      <c r="A34" s="3">
        <f t="shared" si="1"/>
        <v>18</v>
      </c>
      <c r="B34" s="10" t="s">
        <v>25</v>
      </c>
      <c r="C34" s="9">
        <v>70</v>
      </c>
      <c r="D34" s="11">
        <v>6</v>
      </c>
      <c r="E34" s="11">
        <v>6.9</v>
      </c>
      <c r="F34" s="8">
        <v>5.0999999999999996</v>
      </c>
      <c r="G34" s="7" t="s">
        <v>65</v>
      </c>
      <c r="H34" s="13">
        <f>(6+6.9+5.1+3.3)/4</f>
        <v>5.3250000000000002</v>
      </c>
      <c r="I34" s="12">
        <f t="shared" si="0"/>
        <v>372.75</v>
      </c>
    </row>
    <row r="35" spans="1:9" ht="96" x14ac:dyDescent="0.25">
      <c r="A35" s="3">
        <f t="shared" si="1"/>
        <v>19</v>
      </c>
      <c r="B35" s="4" t="s">
        <v>26</v>
      </c>
      <c r="C35" s="3">
        <v>3191</v>
      </c>
      <c r="D35" s="8">
        <v>4</v>
      </c>
      <c r="E35" s="8">
        <v>5.7</v>
      </c>
      <c r="F35" s="8">
        <v>3.25</v>
      </c>
      <c r="G35" s="7" t="s">
        <v>66</v>
      </c>
      <c r="H35" s="13">
        <f>(4+5.7+3.25+2.32)/4</f>
        <v>3.8174999999999999</v>
      </c>
      <c r="I35" s="12">
        <f t="shared" si="0"/>
        <v>12181.6425</v>
      </c>
    </row>
    <row r="36" spans="1:9" ht="144" x14ac:dyDescent="0.25">
      <c r="A36" s="3">
        <f t="shared" si="1"/>
        <v>20</v>
      </c>
      <c r="B36" s="4" t="s">
        <v>27</v>
      </c>
      <c r="C36" s="3">
        <v>470</v>
      </c>
      <c r="D36" s="8">
        <v>10</v>
      </c>
      <c r="E36" s="8">
        <v>11.8</v>
      </c>
      <c r="F36" s="8">
        <v>8.9</v>
      </c>
      <c r="G36" s="7" t="s">
        <v>67</v>
      </c>
      <c r="H36" s="13">
        <f>(10+11.8+8.9+6.9)/4</f>
        <v>9.4</v>
      </c>
      <c r="I36" s="12">
        <f t="shared" si="0"/>
        <v>4418</v>
      </c>
    </row>
    <row r="37" spans="1:9" s="30" customFormat="1" ht="72" x14ac:dyDescent="0.25">
      <c r="A37" s="24">
        <f t="shared" si="1"/>
        <v>21</v>
      </c>
      <c r="B37" s="25" t="s">
        <v>149</v>
      </c>
      <c r="C37" s="24">
        <v>14580</v>
      </c>
      <c r="D37" s="26">
        <v>6</v>
      </c>
      <c r="E37" s="26">
        <v>7.2</v>
      </c>
      <c r="F37" s="27" t="s">
        <v>68</v>
      </c>
      <c r="G37" s="27" t="s">
        <v>103</v>
      </c>
      <c r="H37" s="28">
        <f>(6+7.2+6.6)/3</f>
        <v>6.5999999999999988</v>
      </c>
      <c r="I37" s="29">
        <f t="shared" si="0"/>
        <v>96227.999999999985</v>
      </c>
    </row>
    <row r="38" spans="1:9" s="23" customFormat="1" ht="73.5" x14ac:dyDescent="0.25">
      <c r="A38" s="3">
        <f t="shared" si="1"/>
        <v>22</v>
      </c>
      <c r="B38" s="21" t="s">
        <v>126</v>
      </c>
      <c r="C38" s="20">
        <v>12700</v>
      </c>
      <c r="D38" s="7" t="s">
        <v>123</v>
      </c>
      <c r="E38" s="7" t="s">
        <v>124</v>
      </c>
      <c r="F38" s="7" t="s">
        <v>125</v>
      </c>
      <c r="G38" s="7" t="s">
        <v>103</v>
      </c>
      <c r="H38" s="22">
        <f>(2.7+2+1)/3</f>
        <v>1.9000000000000001</v>
      </c>
      <c r="I38" s="18">
        <f t="shared" si="0"/>
        <v>24130</v>
      </c>
    </row>
    <row r="39" spans="1:9" ht="96" x14ac:dyDescent="0.25">
      <c r="A39" s="3">
        <f t="shared" si="1"/>
        <v>23</v>
      </c>
      <c r="B39" s="4" t="s">
        <v>28</v>
      </c>
      <c r="C39" s="3">
        <v>14400</v>
      </c>
      <c r="D39" s="8">
        <v>2</v>
      </c>
      <c r="E39" s="8">
        <v>2.9</v>
      </c>
      <c r="F39" s="8">
        <v>1.65</v>
      </c>
      <c r="G39" s="7" t="s">
        <v>69</v>
      </c>
      <c r="H39" s="13">
        <f>(2+2.9+1.65+1.55)/4</f>
        <v>2.0250000000000004</v>
      </c>
      <c r="I39" s="12">
        <f t="shared" si="0"/>
        <v>29160.000000000004</v>
      </c>
    </row>
    <row r="40" spans="1:9" ht="204" x14ac:dyDescent="0.25">
      <c r="A40" s="3">
        <f t="shared" si="1"/>
        <v>24</v>
      </c>
      <c r="B40" s="4" t="s">
        <v>29</v>
      </c>
      <c r="C40" s="3">
        <v>5250</v>
      </c>
      <c r="D40" s="8">
        <v>15</v>
      </c>
      <c r="E40" s="8">
        <v>16.3</v>
      </c>
      <c r="F40" s="8">
        <v>14</v>
      </c>
      <c r="G40" s="7" t="s">
        <v>70</v>
      </c>
      <c r="H40" s="13">
        <f>(15+16.3+14+10)/4</f>
        <v>13.824999999999999</v>
      </c>
      <c r="I40" s="12">
        <f t="shared" si="0"/>
        <v>72581.25</v>
      </c>
    </row>
    <row r="41" spans="1:9" ht="84" x14ac:dyDescent="0.25">
      <c r="A41" s="3">
        <f t="shared" si="1"/>
        <v>25</v>
      </c>
      <c r="B41" s="4" t="s">
        <v>30</v>
      </c>
      <c r="C41" s="3">
        <v>3700</v>
      </c>
      <c r="D41" s="8">
        <v>5</v>
      </c>
      <c r="E41" s="8">
        <v>5.75</v>
      </c>
      <c r="F41" s="8">
        <v>3.9</v>
      </c>
      <c r="G41" s="7" t="s">
        <v>71</v>
      </c>
      <c r="H41" s="13">
        <f>(5+5.75+3.9+2.98)/4</f>
        <v>4.4074999999999998</v>
      </c>
      <c r="I41" s="12">
        <f t="shared" si="0"/>
        <v>16307.749999999998</v>
      </c>
    </row>
    <row r="42" spans="1:9" ht="120" x14ac:dyDescent="0.25">
      <c r="A42" s="3">
        <f t="shared" si="1"/>
        <v>26</v>
      </c>
      <c r="B42" s="10" t="s">
        <v>31</v>
      </c>
      <c r="C42" s="9">
        <v>13325</v>
      </c>
      <c r="D42" s="14" t="s">
        <v>72</v>
      </c>
      <c r="E42" s="7" t="s">
        <v>73</v>
      </c>
      <c r="F42" s="7" t="s">
        <v>74</v>
      </c>
      <c r="G42" s="7"/>
      <c r="H42" s="13">
        <f>(9.4+9+15)/3</f>
        <v>11.133333333333333</v>
      </c>
      <c r="I42" s="12">
        <f t="shared" si="0"/>
        <v>148351.66666666666</v>
      </c>
    </row>
    <row r="43" spans="1:9" ht="60" x14ac:dyDescent="0.25">
      <c r="A43" s="3">
        <f t="shared" si="1"/>
        <v>27</v>
      </c>
      <c r="B43" s="4" t="s">
        <v>32</v>
      </c>
      <c r="C43" s="3">
        <v>10680</v>
      </c>
      <c r="D43" s="8">
        <v>2</v>
      </c>
      <c r="E43" s="8">
        <v>2.85</v>
      </c>
      <c r="F43" s="8">
        <v>1.45</v>
      </c>
      <c r="G43" s="7" t="s">
        <v>75</v>
      </c>
      <c r="H43" s="13">
        <f>(2+2.85+1.45+0.71)/4</f>
        <v>1.7524999999999999</v>
      </c>
      <c r="I43" s="12">
        <f t="shared" si="0"/>
        <v>18716.7</v>
      </c>
    </row>
    <row r="44" spans="1:9" ht="60" x14ac:dyDescent="0.25">
      <c r="A44" s="3">
        <f t="shared" si="1"/>
        <v>28</v>
      </c>
      <c r="B44" s="4" t="s">
        <v>33</v>
      </c>
      <c r="C44" s="3">
        <v>1465</v>
      </c>
      <c r="D44" s="8">
        <v>1</v>
      </c>
      <c r="E44" s="8">
        <v>1.4</v>
      </c>
      <c r="F44" s="8">
        <v>0.8</v>
      </c>
      <c r="G44" s="7" t="s">
        <v>76</v>
      </c>
      <c r="H44" s="13">
        <f>(1+1.4+0.8+0.44)/4</f>
        <v>0.91</v>
      </c>
      <c r="I44" s="12">
        <f t="shared" si="0"/>
        <v>1333.15</v>
      </c>
    </row>
    <row r="45" spans="1:9" ht="156" x14ac:dyDescent="0.25">
      <c r="A45" s="3">
        <f t="shared" si="1"/>
        <v>29</v>
      </c>
      <c r="B45" s="10" t="s">
        <v>34</v>
      </c>
      <c r="C45" s="9">
        <v>8790</v>
      </c>
      <c r="D45" s="11">
        <v>18.75</v>
      </c>
      <c r="E45" s="14" t="s">
        <v>77</v>
      </c>
      <c r="F45" s="14" t="s">
        <v>78</v>
      </c>
      <c r="G45" s="14" t="s">
        <v>79</v>
      </c>
      <c r="H45" s="13">
        <f>(18.75+5.9+4.75+6.9)/4</f>
        <v>9.0749999999999993</v>
      </c>
      <c r="I45" s="12">
        <f t="shared" si="0"/>
        <v>79769.25</v>
      </c>
    </row>
    <row r="46" spans="1:9" ht="60" x14ac:dyDescent="0.25">
      <c r="A46" s="3">
        <f t="shared" si="1"/>
        <v>30</v>
      </c>
      <c r="B46" s="4" t="s">
        <v>35</v>
      </c>
      <c r="C46" s="3">
        <v>8</v>
      </c>
      <c r="D46" s="8">
        <v>400</v>
      </c>
      <c r="E46" s="8">
        <v>420</v>
      </c>
      <c r="F46" s="8">
        <v>375</v>
      </c>
      <c r="G46" s="7" t="s">
        <v>80</v>
      </c>
      <c r="H46" s="13">
        <f>(400+420+375+260)/4</f>
        <v>363.75</v>
      </c>
      <c r="I46" s="12">
        <f t="shared" si="0"/>
        <v>2910</v>
      </c>
    </row>
    <row r="47" spans="1:9" ht="84" x14ac:dyDescent="0.25">
      <c r="A47" s="3">
        <f t="shared" si="1"/>
        <v>31</v>
      </c>
      <c r="B47" s="4" t="s">
        <v>36</v>
      </c>
      <c r="C47" s="3">
        <v>316</v>
      </c>
      <c r="D47" s="8">
        <v>100</v>
      </c>
      <c r="E47" s="8">
        <v>112</v>
      </c>
      <c r="F47" s="8">
        <v>92</v>
      </c>
      <c r="G47" s="7" t="s">
        <v>81</v>
      </c>
      <c r="H47" s="13">
        <f>(100+112+92+90)/4</f>
        <v>98.5</v>
      </c>
      <c r="I47" s="12">
        <f t="shared" si="0"/>
        <v>31126</v>
      </c>
    </row>
    <row r="48" spans="1:9" ht="72" x14ac:dyDescent="0.25">
      <c r="A48" s="3">
        <f t="shared" si="1"/>
        <v>32</v>
      </c>
      <c r="B48" s="4" t="s">
        <v>37</v>
      </c>
      <c r="C48" s="3">
        <v>72320</v>
      </c>
      <c r="D48" s="8">
        <v>2</v>
      </c>
      <c r="E48" s="8">
        <v>2.85</v>
      </c>
      <c r="F48" s="8">
        <v>1.3</v>
      </c>
      <c r="G48" s="7" t="s">
        <v>82</v>
      </c>
      <c r="H48" s="13">
        <f>(2+2.85+1.3+0.9)/4</f>
        <v>1.7625</v>
      </c>
      <c r="I48" s="12">
        <f t="shared" si="0"/>
        <v>127464</v>
      </c>
    </row>
    <row r="49" spans="1:9" s="23" customFormat="1" ht="108" x14ac:dyDescent="0.25">
      <c r="A49" s="3">
        <f t="shared" si="1"/>
        <v>33</v>
      </c>
      <c r="B49" s="21" t="s">
        <v>129</v>
      </c>
      <c r="C49" s="20">
        <v>7840</v>
      </c>
      <c r="D49" s="7" t="s">
        <v>127</v>
      </c>
      <c r="E49" s="7" t="s">
        <v>83</v>
      </c>
      <c r="F49" s="7" t="s">
        <v>128</v>
      </c>
      <c r="G49" s="7" t="s">
        <v>103</v>
      </c>
      <c r="H49" s="22">
        <f>(10+17.5+17)/3</f>
        <v>14.833333333333334</v>
      </c>
      <c r="I49" s="18">
        <f t="shared" si="0"/>
        <v>116293.33333333334</v>
      </c>
    </row>
    <row r="50" spans="1:9" s="23" customFormat="1" ht="120" x14ac:dyDescent="0.25">
      <c r="A50" s="3">
        <f t="shared" si="1"/>
        <v>34</v>
      </c>
      <c r="B50" s="21" t="s">
        <v>132</v>
      </c>
      <c r="C50" s="20">
        <v>8000</v>
      </c>
      <c r="D50" s="7" t="s">
        <v>84</v>
      </c>
      <c r="E50" s="7" t="s">
        <v>130</v>
      </c>
      <c r="F50" s="7" t="s">
        <v>131</v>
      </c>
      <c r="G50" s="7" t="s">
        <v>103</v>
      </c>
      <c r="H50" s="22">
        <f>(14.84+16.32+22.9)/3</f>
        <v>18.02</v>
      </c>
      <c r="I50" s="18">
        <f t="shared" si="0"/>
        <v>144160</v>
      </c>
    </row>
    <row r="51" spans="1:9" s="23" customFormat="1" ht="108" x14ac:dyDescent="0.25">
      <c r="A51" s="3">
        <f t="shared" si="1"/>
        <v>35</v>
      </c>
      <c r="B51" s="21" t="s">
        <v>134</v>
      </c>
      <c r="C51" s="20">
        <v>8400</v>
      </c>
      <c r="D51" s="7" t="s">
        <v>85</v>
      </c>
      <c r="E51" s="7" t="s">
        <v>133</v>
      </c>
      <c r="F51" s="7" t="s">
        <v>135</v>
      </c>
      <c r="G51" s="7" t="s">
        <v>103</v>
      </c>
      <c r="H51" s="22">
        <f>(12.5+7.38+6.9)/3</f>
        <v>8.9266666666666676</v>
      </c>
      <c r="I51" s="18">
        <f t="shared" si="0"/>
        <v>74984.000000000015</v>
      </c>
    </row>
    <row r="52" spans="1:9" ht="72" x14ac:dyDescent="0.25">
      <c r="A52" s="3">
        <f t="shared" si="1"/>
        <v>36</v>
      </c>
      <c r="B52" s="4" t="s">
        <v>38</v>
      </c>
      <c r="C52" s="3">
        <v>6135</v>
      </c>
      <c r="D52" s="8">
        <v>10</v>
      </c>
      <c r="E52" s="8">
        <v>11</v>
      </c>
      <c r="F52" s="8">
        <v>9.1</v>
      </c>
      <c r="G52" s="7" t="s">
        <v>86</v>
      </c>
      <c r="H52" s="13">
        <f>(10+11+9.1+10.5)/4</f>
        <v>10.15</v>
      </c>
      <c r="I52" s="12">
        <f t="shared" si="0"/>
        <v>62270.25</v>
      </c>
    </row>
    <row r="53" spans="1:9" ht="60" x14ac:dyDescent="0.25">
      <c r="A53" s="3">
        <f t="shared" si="1"/>
        <v>37</v>
      </c>
      <c r="B53" s="4" t="s">
        <v>39</v>
      </c>
      <c r="C53" s="3">
        <v>90070</v>
      </c>
      <c r="D53" s="8">
        <v>0.35</v>
      </c>
      <c r="E53" s="8">
        <v>0.5</v>
      </c>
      <c r="F53" s="8">
        <v>0.2</v>
      </c>
      <c r="G53" s="7" t="s">
        <v>87</v>
      </c>
      <c r="H53" s="13">
        <f>(0.35+0.5+0.2+0.3)/4</f>
        <v>0.33750000000000002</v>
      </c>
      <c r="I53" s="12">
        <f t="shared" si="0"/>
        <v>30398.625000000004</v>
      </c>
    </row>
    <row r="54" spans="1:9" s="23" customFormat="1" ht="84" x14ac:dyDescent="0.25">
      <c r="A54" s="3">
        <f t="shared" si="1"/>
        <v>38</v>
      </c>
      <c r="B54" s="21" t="s">
        <v>138</v>
      </c>
      <c r="C54" s="20">
        <v>28150</v>
      </c>
      <c r="D54" s="7" t="s">
        <v>88</v>
      </c>
      <c r="E54" s="7" t="s">
        <v>136</v>
      </c>
      <c r="F54" s="7" t="s">
        <v>137</v>
      </c>
      <c r="G54" s="7" t="s">
        <v>103</v>
      </c>
      <c r="H54" s="22">
        <f>(3.19+2.97+2.79)/3</f>
        <v>2.9833333333333329</v>
      </c>
      <c r="I54" s="18">
        <f t="shared" si="0"/>
        <v>83980.833333333328</v>
      </c>
    </row>
    <row r="55" spans="1:9" s="23" customFormat="1" ht="84" x14ac:dyDescent="0.25">
      <c r="A55" s="3">
        <f t="shared" si="1"/>
        <v>39</v>
      </c>
      <c r="B55" s="21" t="s">
        <v>141</v>
      </c>
      <c r="C55" s="20">
        <v>8910</v>
      </c>
      <c r="D55" s="6">
        <v>2</v>
      </c>
      <c r="E55" s="7" t="s">
        <v>139</v>
      </c>
      <c r="F55" s="7" t="s">
        <v>89</v>
      </c>
      <c r="G55" s="7" t="s">
        <v>140</v>
      </c>
      <c r="H55" s="22">
        <f>(2+2+1.8+1.68)/4</f>
        <v>1.8699999999999999</v>
      </c>
      <c r="I55" s="18">
        <f t="shared" si="0"/>
        <v>16661.7</v>
      </c>
    </row>
    <row r="56" spans="1:9" ht="72" x14ac:dyDescent="0.25">
      <c r="A56" s="3">
        <f t="shared" si="1"/>
        <v>40</v>
      </c>
      <c r="B56" s="4" t="s">
        <v>40</v>
      </c>
      <c r="C56" s="3">
        <v>7150</v>
      </c>
      <c r="D56" s="8">
        <v>5</v>
      </c>
      <c r="E56" s="8">
        <v>5.9</v>
      </c>
      <c r="F56" s="8">
        <v>3.85</v>
      </c>
      <c r="G56" s="7" t="s">
        <v>90</v>
      </c>
      <c r="H56" s="13">
        <f>(5+5.9+3.85+4.4)/4</f>
        <v>4.7874999999999996</v>
      </c>
      <c r="I56" s="12">
        <f t="shared" si="0"/>
        <v>34230.625</v>
      </c>
    </row>
    <row r="57" spans="1:9" s="23" customFormat="1" ht="108" x14ac:dyDescent="0.25">
      <c r="A57" s="3">
        <f t="shared" si="1"/>
        <v>41</v>
      </c>
      <c r="B57" s="17" t="s">
        <v>145</v>
      </c>
      <c r="C57" s="16">
        <v>17000</v>
      </c>
      <c r="D57" s="14" t="s">
        <v>142</v>
      </c>
      <c r="E57" s="14" t="s">
        <v>143</v>
      </c>
      <c r="F57" s="14" t="s">
        <v>144</v>
      </c>
      <c r="G57" s="14" t="s">
        <v>91</v>
      </c>
      <c r="H57" s="22">
        <f>(10+11.25+6.59+14.13)/4</f>
        <v>10.4925</v>
      </c>
      <c r="I57" s="18">
        <f t="shared" si="0"/>
        <v>178372.5</v>
      </c>
    </row>
    <row r="58" spans="1:9" s="23" customFormat="1" ht="94.5" x14ac:dyDescent="0.25">
      <c r="A58" s="3">
        <f t="shared" si="1"/>
        <v>42</v>
      </c>
      <c r="B58" s="21" t="s">
        <v>148</v>
      </c>
      <c r="C58" s="20">
        <v>700</v>
      </c>
      <c r="D58" s="7" t="s">
        <v>92</v>
      </c>
      <c r="E58" s="7" t="s">
        <v>92</v>
      </c>
      <c r="F58" s="6" t="s">
        <v>147</v>
      </c>
      <c r="G58" s="7" t="s">
        <v>103</v>
      </c>
      <c r="H58" s="22">
        <f>(14.29+14.29+10.9)/3</f>
        <v>13.159999999999998</v>
      </c>
      <c r="I58" s="18">
        <f t="shared" si="0"/>
        <v>9211.9999999999982</v>
      </c>
    </row>
    <row r="59" spans="1:9" ht="96" x14ac:dyDescent="0.25">
      <c r="A59" s="3">
        <f t="shared" si="1"/>
        <v>43</v>
      </c>
      <c r="B59" s="10" t="s">
        <v>41</v>
      </c>
      <c r="C59" s="9">
        <v>12185</v>
      </c>
      <c r="D59" s="7" t="s">
        <v>93</v>
      </c>
      <c r="E59" s="7" t="s">
        <v>94</v>
      </c>
      <c r="F59" s="7" t="s">
        <v>146</v>
      </c>
      <c r="G59" s="7" t="s">
        <v>103</v>
      </c>
      <c r="H59" s="13">
        <f>(4.6+4.5+6.15)/3</f>
        <v>5.083333333333333</v>
      </c>
      <c r="I59" s="12">
        <f t="shared" si="0"/>
        <v>61940.416666666664</v>
      </c>
    </row>
    <row r="60" spans="1:9" ht="72" x14ac:dyDescent="0.25">
      <c r="A60" s="3">
        <f t="shared" si="1"/>
        <v>44</v>
      </c>
      <c r="B60" s="4" t="s">
        <v>42</v>
      </c>
      <c r="C60" s="3">
        <v>3100</v>
      </c>
      <c r="D60" s="8">
        <v>10</v>
      </c>
      <c r="E60" s="8">
        <v>11</v>
      </c>
      <c r="F60" s="8">
        <v>8.5</v>
      </c>
      <c r="G60" s="7" t="s">
        <v>95</v>
      </c>
      <c r="H60" s="13">
        <f>(10+11+8.5+10.29)/4</f>
        <v>9.9474999999999998</v>
      </c>
      <c r="I60" s="12">
        <f t="shared" si="0"/>
        <v>30837.25</v>
      </c>
    </row>
    <row r="61" spans="1:9" ht="84" x14ac:dyDescent="0.25">
      <c r="A61" s="3">
        <f t="shared" si="1"/>
        <v>45</v>
      </c>
      <c r="B61" s="4" t="s">
        <v>43</v>
      </c>
      <c r="C61" s="3">
        <v>3</v>
      </c>
      <c r="D61" s="8">
        <v>500</v>
      </c>
      <c r="E61" s="8">
        <v>515</v>
      </c>
      <c r="F61" s="8">
        <v>480</v>
      </c>
      <c r="G61" s="7" t="s">
        <v>96</v>
      </c>
      <c r="H61" s="13">
        <f>(500+515+480+259.99)/4</f>
        <v>438.7475</v>
      </c>
      <c r="I61" s="12">
        <f t="shared" si="0"/>
        <v>1316.2425000000001</v>
      </c>
    </row>
    <row r="62" spans="1:9" ht="60" x14ac:dyDescent="0.25">
      <c r="A62" s="3">
        <f t="shared" si="1"/>
        <v>46</v>
      </c>
      <c r="B62" s="4" t="s">
        <v>44</v>
      </c>
      <c r="C62" s="3">
        <v>1</v>
      </c>
      <c r="D62" s="8">
        <v>600</v>
      </c>
      <c r="E62" s="8">
        <v>620</v>
      </c>
      <c r="F62" s="8">
        <v>575</v>
      </c>
      <c r="G62" s="7"/>
      <c r="H62" s="13">
        <f>(600+620+575)/3</f>
        <v>598.33333333333337</v>
      </c>
      <c r="I62" s="12">
        <f t="shared" si="0"/>
        <v>598.33333333333337</v>
      </c>
    </row>
    <row r="63" spans="1:9" ht="60" x14ac:dyDescent="0.25">
      <c r="A63" s="3">
        <f t="shared" si="1"/>
        <v>47</v>
      </c>
      <c r="B63" s="10" t="s">
        <v>45</v>
      </c>
      <c r="C63" s="9">
        <v>2</v>
      </c>
      <c r="D63" s="11">
        <v>600</v>
      </c>
      <c r="E63" s="8">
        <v>615</v>
      </c>
      <c r="F63" s="8">
        <v>570</v>
      </c>
      <c r="G63" s="7"/>
      <c r="H63" s="13">
        <f>(600+615+570)/3</f>
        <v>595</v>
      </c>
      <c r="I63" s="12">
        <f t="shared" si="0"/>
        <v>1190</v>
      </c>
    </row>
    <row r="64" spans="1:9" ht="84" x14ac:dyDescent="0.25">
      <c r="A64" s="3">
        <f t="shared" si="1"/>
        <v>48</v>
      </c>
      <c r="B64" s="10" t="s">
        <v>46</v>
      </c>
      <c r="C64" s="9">
        <v>160</v>
      </c>
      <c r="D64" s="8">
        <v>6</v>
      </c>
      <c r="E64" s="8">
        <v>6.5</v>
      </c>
      <c r="F64" s="8">
        <v>5</v>
      </c>
      <c r="G64" s="7" t="s">
        <v>97</v>
      </c>
      <c r="H64" s="13">
        <f>(6+6.5+5+6.15)/4</f>
        <v>5.9124999999999996</v>
      </c>
      <c r="I64" s="12">
        <f t="shared" si="0"/>
        <v>946</v>
      </c>
    </row>
    <row r="65" spans="1:9" ht="63" x14ac:dyDescent="0.25">
      <c r="A65" s="3">
        <f t="shared" si="1"/>
        <v>49</v>
      </c>
      <c r="B65" s="4" t="s">
        <v>47</v>
      </c>
      <c r="C65" s="3">
        <v>70</v>
      </c>
      <c r="D65" s="8">
        <v>1</v>
      </c>
      <c r="E65" s="8">
        <v>1.35</v>
      </c>
      <c r="F65" s="8">
        <v>0.75</v>
      </c>
      <c r="G65" s="7" t="s">
        <v>98</v>
      </c>
      <c r="H65" s="13">
        <f>(1+1.35+0.75+0.54)/4</f>
        <v>0.91</v>
      </c>
      <c r="I65" s="12">
        <f t="shared" si="0"/>
        <v>63.7</v>
      </c>
    </row>
    <row r="66" spans="1:9" ht="60" x14ac:dyDescent="0.25">
      <c r="A66" s="3">
        <f t="shared" si="1"/>
        <v>50</v>
      </c>
      <c r="B66" s="4" t="s">
        <v>48</v>
      </c>
      <c r="C66" s="3">
        <v>70</v>
      </c>
      <c r="D66" s="8">
        <v>2</v>
      </c>
      <c r="E66" s="8">
        <v>2.2000000000000002</v>
      </c>
      <c r="F66" s="8">
        <v>1.35</v>
      </c>
      <c r="G66" s="7" t="s">
        <v>99</v>
      </c>
      <c r="H66" s="13">
        <f>(2+2.2+1.35+2)/4</f>
        <v>1.8875000000000002</v>
      </c>
      <c r="I66" s="12">
        <f t="shared" si="0"/>
        <v>132.125</v>
      </c>
    </row>
    <row r="67" spans="1:9" ht="108" x14ac:dyDescent="0.25">
      <c r="A67" s="3">
        <f t="shared" si="1"/>
        <v>51</v>
      </c>
      <c r="B67" s="4" t="s">
        <v>49</v>
      </c>
      <c r="C67" s="3">
        <v>1</v>
      </c>
      <c r="D67" s="8">
        <v>1000</v>
      </c>
      <c r="E67" s="8">
        <v>1070</v>
      </c>
      <c r="F67" s="8">
        <v>890</v>
      </c>
      <c r="G67" s="7"/>
      <c r="H67" s="13">
        <f>(1000+1070+890)/3</f>
        <v>986.66666666666663</v>
      </c>
      <c r="I67" s="12">
        <f t="shared" si="0"/>
        <v>986.66666666666663</v>
      </c>
    </row>
    <row r="68" spans="1:9" ht="96" x14ac:dyDescent="0.25">
      <c r="A68" s="3">
        <f t="shared" si="1"/>
        <v>52</v>
      </c>
      <c r="B68" s="4" t="s">
        <v>50</v>
      </c>
      <c r="C68" s="3">
        <v>1</v>
      </c>
      <c r="D68" s="8">
        <v>500</v>
      </c>
      <c r="E68" s="8">
        <v>550</v>
      </c>
      <c r="F68" s="8">
        <v>430</v>
      </c>
      <c r="G68" s="7" t="s">
        <v>102</v>
      </c>
      <c r="H68" s="13">
        <f>(500+550+430+210)/4</f>
        <v>422.5</v>
      </c>
      <c r="I68" s="12">
        <f t="shared" si="0"/>
        <v>422.5</v>
      </c>
    </row>
    <row r="69" spans="1:9" ht="84" x14ac:dyDescent="0.25">
      <c r="A69" s="3">
        <f t="shared" si="1"/>
        <v>53</v>
      </c>
      <c r="B69" s="4" t="s">
        <v>51</v>
      </c>
      <c r="C69" s="3">
        <v>1</v>
      </c>
      <c r="D69" s="8">
        <v>600</v>
      </c>
      <c r="E69" s="8">
        <v>635</v>
      </c>
      <c r="F69" s="8">
        <v>520</v>
      </c>
      <c r="G69" s="7"/>
      <c r="H69" s="13">
        <f>(600+635+520)/3</f>
        <v>585</v>
      </c>
      <c r="I69" s="12">
        <f t="shared" si="0"/>
        <v>585</v>
      </c>
    </row>
    <row r="70" spans="1:9" ht="60" x14ac:dyDescent="0.25">
      <c r="A70" s="3">
        <f t="shared" si="1"/>
        <v>54</v>
      </c>
      <c r="B70" s="4" t="s">
        <v>52</v>
      </c>
      <c r="C70" s="3">
        <v>3</v>
      </c>
      <c r="D70" s="8">
        <v>200</v>
      </c>
      <c r="E70" s="8">
        <v>230</v>
      </c>
      <c r="F70" s="8">
        <v>180</v>
      </c>
      <c r="G70" s="7"/>
      <c r="H70" s="13">
        <f>(200+230+180)/3</f>
        <v>203.33333333333334</v>
      </c>
      <c r="I70" s="12">
        <f t="shared" si="0"/>
        <v>610</v>
      </c>
    </row>
    <row r="71" spans="1:9" ht="27" customHeight="1" x14ac:dyDescent="0.25">
      <c r="A71" s="31" t="s">
        <v>100</v>
      </c>
      <c r="B71" s="32"/>
      <c r="C71" s="32"/>
      <c r="D71" s="32"/>
      <c r="E71" s="32"/>
      <c r="F71" s="32"/>
      <c r="G71" s="32"/>
      <c r="H71" s="33"/>
      <c r="I71" s="15">
        <f>SUM(I17:I70)</f>
        <v>2746596.5275000003</v>
      </c>
    </row>
  </sheetData>
  <mergeCells count="13">
    <mergeCell ref="A71:H71"/>
    <mergeCell ref="A15:H15"/>
    <mergeCell ref="A1:H4"/>
    <mergeCell ref="A5:H5"/>
    <mergeCell ref="A6:H6"/>
    <mergeCell ref="A7:H7"/>
    <mergeCell ref="A8:H8"/>
    <mergeCell ref="A10:H10"/>
    <mergeCell ref="A9:H9"/>
    <mergeCell ref="A11:H11"/>
    <mergeCell ref="A12:H12"/>
    <mergeCell ref="A13:H13"/>
    <mergeCell ref="A14:H14"/>
  </mergeCells>
  <pageMargins left="0.511811024" right="0.511811024" top="0.78740157499999996" bottom="0.78740157499999996" header="0.31496062000000002" footer="0.31496062000000002"/>
  <pageSetup paperSize="9" scale="8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DAP-01</dc:creator>
  <cp:lastModifiedBy>LIC-01</cp:lastModifiedBy>
  <cp:lastPrinted>2018-07-06T15:26:02Z</cp:lastPrinted>
  <dcterms:created xsi:type="dcterms:W3CDTF">2017-08-22T17:56:00Z</dcterms:created>
  <dcterms:modified xsi:type="dcterms:W3CDTF">2018-07-06T15:31:58Z</dcterms:modified>
</cp:coreProperties>
</file>