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TEM 1 - SERVENTE" sheetId="1" state="visible" r:id="rId2"/>
    <sheet name="ITEM 2 - SERVENTE COM INSALUB" sheetId="2" state="visible" r:id="rId3"/>
    <sheet name="VALOR GLOBAL ESTIMADO" sheetId="3" state="visible" r:id="rId4"/>
    <sheet name="PREÇO m² área interna" sheetId="4" state="visible" r:id="rId5"/>
    <sheet name="PREÇO m² área externa" sheetId="5" state="visible" r:id="rId6"/>
    <sheet name="ESQUADRIAS" sheetId="6" state="visible" r:id="rId7"/>
    <sheet name="FACHADAS ENVIDRAÇADAS" sheetId="7" state="visible" r:id="rId8"/>
    <sheet name="VALOR POR ÁREA E TOTAL DA PROPO" sheetId="8" state="visible" r:id="rId9"/>
    <sheet name="LIMITES JUL 2018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<sst xmlns="http://schemas.openxmlformats.org/spreadsheetml/2006/main" count="753" uniqueCount="274">
  <si>
    <t xml:space="preserve">ANEXO VII-D</t>
  </si>
  <si>
    <t xml:space="preserve">MODELO DE PLANILHA DE CUSTOS E FORMAÇÃO DE PREÇOS </t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</si>
  <si>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Processo: </t>
    </r>
  </si>
  <si>
    <r>
      <rPr>
        <sz val="10"/>
        <color rgb="FF000000"/>
        <rFont val="Arial"/>
        <family val="2"/>
        <charset val="1"/>
      </rPr>
      <t xml:space="preserve">Licitação N</t>
    </r>
    <r>
      <rPr>
        <strike val="true"/>
        <sz val="10"/>
        <color rgb="FF000000"/>
        <rFont val="Arial"/>
        <family val="2"/>
        <charset val="1"/>
      </rPr>
      <t xml:space="preserve">º:</t>
    </r>
  </si>
  <si>
    <t xml:space="preserve">Dia __/__/__ às __:__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</si>
  <si>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</si>
  <si>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</si>
  <si>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</si>
  <si>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</si>
  <si>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</si>
  <si>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SALGUEIRO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</si>
  <si>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</si>
  <si>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</si>
  <si>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</si>
  <si>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</si>
  <si>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de meses de execução contratual</t>
    </r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</si>
  <si>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</si>
  <si>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</si>
  <si>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</si>
  <si>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</si>
  <si>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</si>
  <si>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</t>
  </si>
  <si>
    <t xml:space="preserve">01 POSTO COM 7 FUNCIONÁRIOS</t>
  </si>
  <si>
    <r>
      <rPr>
        <b val="true"/>
        <sz val="10"/>
        <color rgb="FF000000"/>
        <rFont val="Arial"/>
        <family val="2"/>
        <charset val="1"/>
      </rPr>
      <t xml:space="preserve">Nota (1)</t>
    </r>
    <r>
      <rPr>
        <sz val="10"/>
        <color rgb="FF000000"/>
        <rFont val="Arial"/>
        <family val="2"/>
        <charset val="1"/>
      </rPr>
      <t xml:space="preserve"> - Esta tabela poderá ser adaptada às características do serviço contratado, inclusive no que concerne às rubricas e suas respectivas provisões e/ou estimativas, desde que haja justificativa.</t>
    </r>
  </si>
  <si>
    <r>
      <rPr>
        <b val="true"/>
        <sz val="10"/>
        <color rgb="FF000000"/>
        <rFont val="Arial"/>
        <family val="2"/>
        <charset val="1"/>
      </rPr>
      <t xml:space="preserve">Nota (2)</t>
    </r>
    <r>
      <rPr>
        <sz val="10"/>
        <color rgb="FF000000"/>
        <rFont val="Arial"/>
        <family val="2"/>
        <charset val="1"/>
      </rPr>
      <t xml:space="preserve">- As provisões constantes desta planilha poderão ser necessárias quando se tratar de determinados serviços que prescindam da dedicação exclusiva dos trabalhadores da contratada para com a administração.</t>
    </r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</si>
  <si>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</si>
  <si>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</si>
  <si>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</si>
  <si>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</si>
  <si>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</si>
  <si>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</si>
  <si>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</si>
  <si>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</si>
  <si>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</si>
  <si>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</si>
  <si>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Deverá ser elaborado um quadro para cada tipo de serviço.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</si>
  <si>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A planilha será calculada considerando o valor mensal do empregado. </t>
    </r>
  </si>
  <si>
    <r>
      <rPr>
        <sz val="8"/>
        <color rgb="FF000000"/>
        <rFont val="Verdana"/>
        <family val="2"/>
        <charset val="1"/>
      </rPr>
      <t xml:space="preserve"> </t>
    </r>
    <r>
      <rPr>
        <b val="true"/>
        <sz val="8"/>
        <color rgb="FF000000"/>
        <rFont val="Verdana"/>
        <family val="2"/>
        <charset val="1"/>
      </rPr>
      <t xml:space="preserve">MÓDULO 1 :   COMPOSIÇÃO DA REMUNERAÇÃO</t>
    </r>
  </si>
  <si>
    <t xml:space="preserve">Composição da Remuneração</t>
  </si>
  <si>
    <t xml:space="preserve">Valor (R$)</t>
  </si>
  <si>
    <t xml:space="preserve">Salário Base</t>
  </si>
  <si>
    <t xml:space="preserve">Adicional  de periculosidade</t>
  </si>
  <si>
    <t xml:space="preserve">Adicional 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</si>
  <si>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</si>
  <si>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</si>
  <si>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</si>
  <si>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</si>
  <si>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</si>
  <si>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</si>
  <si>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</si>
  <si>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</si>
  <si>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 Módulo 1 refere-se ao </t>
    </r>
    <r>
      <rPr>
        <b val="true"/>
        <sz val="10"/>
        <color rgb="FF000000"/>
        <rFont val="Arial"/>
        <family val="2"/>
        <charset val="1"/>
      </rPr>
      <t xml:space="preserve">valor mensal devido ao empregado</t>
    </r>
    <r>
      <rPr>
        <sz val="10"/>
        <color rgb="FF000000"/>
        <rFont val="Arial"/>
        <family val="2"/>
        <charset val="1"/>
      </rPr>
      <t xml:space="preserve"> pela prestação do serviço no período de 12 meses.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</si>
  <si>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Para o empregado que labora a jornada 12x36, em caso da não concessão ou concessão parcial do</t>
    </r>
    <r>
      <rPr>
        <b val="true"/>
        <sz val="10"/>
        <color rgb="FF000000"/>
        <rFont val="Arial"/>
        <family val="2"/>
        <charset val="1"/>
      </rPr>
      <t xml:space="preserve"> intervalo intrajornada</t>
    </r>
    <r>
      <rPr>
        <sz val="10"/>
        <color rgb="FF000000"/>
        <rFont val="Arial"/>
        <family val="2"/>
        <charset val="1"/>
      </rPr>
      <t xml:space="preserve"> (§ 4º do art. 71 da CLT), o valor a ser pago será inserido na remuneração utilizando a alínea “G”. </t>
    </r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</si>
  <si>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</si>
  <si>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</si>
  <si>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</si>
  <si>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</si>
  <si>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</si>
  <si>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</si>
  <si>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</si>
  <si>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</si>
  <si>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Como a planilha de custos e formação de preços é calculada mensalmente, provisiona-se proporcionalmente 1/12 (um doze avos) dos valores referentes a gratificação natalina e adicional de férias.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</si>
  <si>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 adicional de férias contido no Submódulo 2.1 corresponde a 1/3 (um terço) da remuneração que por sua vez é divido por 12 (doze) conforme Nota 1 acima. </t>
    </r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</si>
  <si>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</si>
  <si>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</si>
  <si>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</si>
  <si>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</si>
  <si>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</si>
  <si>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</si>
  <si>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</si>
  <si>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</si>
  <si>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</si>
  <si>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</si>
  <si>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</si>
  <si>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</si>
  <si>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</si>
  <si>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</si>
  <si>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</si>
  <si>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Total de Benefícios mensais e diários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</si>
  <si>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Os percentuais dos encargos previdenciários, do FGTS e demais contribuições são aqueles estabelecidos pela legislação vigente.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</si>
  <si>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 SAT a depender do grau de risco do serviço irá variar entre 1%, para risco leve, de 2%, para risco médio, e de 3% de risco grave.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</si>
  <si>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Esses percentuais incidem sobre o Módulo 1, o Submódulo 2.1, o Módulo 3, Módulo 4 e o Módulo 6. </t>
    </r>
  </si>
  <si>
    <t xml:space="preserve">Submódulo 2.3 - Benefícios Mensais e Diários. </t>
  </si>
  <si>
    <t xml:space="preserve">2.3</t>
  </si>
  <si>
    <t xml:space="preserve"> Benefícios Mensais e Diários</t>
  </si>
  <si>
    <t xml:space="preserve">Transporte</t>
  </si>
  <si>
    <t xml:space="preserve">Auxílio Refeição/Alimentação</t>
  </si>
  <si>
    <t xml:space="preserve">Assistência Médica e Familiar</t>
  </si>
  <si>
    <t xml:space="preserve">Outros (Cesta Básica)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</si>
  <si>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 valor informado deverá ser o custo real do benefício (descontado o valor eventualmente pago pelo empregado).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</si>
  <si>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Observar a previsão dos benefícios contidos em Acordos, Convenções e Dissídios Coletivos de Trabalho e atentar-se ao disposto no art. 6º desta Instrução Normativa. </t>
    </r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</si>
  <si>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</si>
  <si>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</si>
  <si>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</si>
  <si>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</si>
  <si>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</si>
  <si>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</si>
  <si>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</si>
  <si>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</si>
  <si>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</si>
  <si>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</si>
  <si>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dos encargos do submódulo 2.2 sobre aviso prévio trabalhado</t>
  </si>
  <si>
    <t xml:space="preserve">TOTAL</t>
  </si>
  <si>
    <t xml:space="preserve">Módulo 4 -  Custo de Reposição do Profissional Ausente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</si>
  <si>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</si>
  <si>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Haverá a incidência do Submódulo 2.2 sobre esse módulo. </t>
    </r>
  </si>
  <si>
    <t xml:space="preserve">Base de cálculo do Módulo 4 = Módulo 1 + Módulo 2 + Módulo 3. </t>
  </si>
  <si>
    <t xml:space="preserve">Submódulo 4.1 - Ausências Legais</t>
  </si>
  <si>
    <t xml:space="preserve">4.1</t>
  </si>
  <si>
    <t xml:space="preserve">Substituto nas ausências legais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</si>
  <si>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</si>
  <si>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</si>
  <si>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</si>
  <si>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</si>
  <si>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</si>
  <si>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As alíneas “A” a “F” referem-se somente ao custo que será pago ao repositor pelos dias trabalhados quando da necessidade de substituir a mão de obra alocada na prestação do serviço. </t>
    </r>
  </si>
  <si>
    <t xml:space="preserve">Submódulo 4.2 - Intrajornada</t>
  </si>
  <si>
    <t xml:space="preserve">4.2</t>
  </si>
  <si>
    <t xml:space="preserve">Substituto na intrajornada</t>
  </si>
  <si>
    <t xml:space="preserve">Substituto na cobertura de Intervalo para repouso ou alimentação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</si>
  <si>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Quando houver a necessidade de reposição de um empregado durante sua ausência nos casos de intervalo para repouso ou alimentação deve-se contemplar o Submódulo 4.2. </t>
    </r>
  </si>
  <si>
    <t xml:space="preserve">Quadro Resumo do Módulo 4 - Custo de Reposição do Profissional Ausente </t>
  </si>
  <si>
    <t xml:space="preserve">Ausências legais</t>
  </si>
  <si>
    <t xml:space="preserve">Intrajornada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</si>
  <si>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</si>
  <si>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</si>
  <si>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</si>
  <si>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</si>
  <si>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</si>
  <si>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</si>
  <si>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Valores mensais por empregado. </t>
    </r>
  </si>
  <si>
    <r>
      <rPr>
        <sz val="8"/>
        <color rgb="FF000000"/>
        <rFont val="Verdana"/>
        <family val="2"/>
        <charset val="1"/>
      </rPr>
      <t xml:space="preserve"> </t>
    </r>
    <r>
      <rPr>
        <b val="true"/>
        <sz val="8"/>
        <color rgb="FF000000"/>
        <rFont val="Verdana"/>
        <family val="2"/>
        <charset val="1"/>
      </rPr>
      <t xml:space="preserve">MÓDULO 6 - CUSTOS INDIRETOS, TRIBUTOS E LUCRO</t>
    </r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</si>
  <si>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</si>
  <si>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</si>
  <si>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</si>
  <si>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</si>
  <si>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</si>
  <si>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(especificar)</t>
  </si>
  <si>
    <t xml:space="preserve">C.2. Tributos Estaduais (especificar)</t>
  </si>
  <si>
    <t xml:space="preserve">C.3. Tributos Municipais (especificar)</t>
  </si>
  <si>
    <r>
      <rPr>
        <b val="true"/>
        <sz val="10"/>
        <color rgb="FF000000"/>
        <rFont val="Arial"/>
        <family val="2"/>
        <charset val="1"/>
      </rPr>
      <t xml:space="preserve">Nota (1):</t>
    </r>
    <r>
      <rPr>
        <sz val="10"/>
        <color rgb="FF000000"/>
        <rFont val="Arial"/>
        <family val="2"/>
        <charset val="1"/>
      </rPr>
      <t xml:space="preserve"> Custos Indiretos, Tributos e Lucro por empregado.</t>
    </r>
  </si>
  <si>
    <r>
      <rPr>
        <sz val="10"/>
        <color rgb="FF000000"/>
        <rFont val="Arial"/>
        <family val="2"/>
        <charset val="1"/>
      </rPr>
      <t xml:space="preserve">No</t>
    </r>
    <r>
      <rPr>
        <b val="true"/>
        <sz val="10"/>
        <color rgb="FF000000"/>
        <rFont val="Arial"/>
        <family val="2"/>
        <charset val="1"/>
      </rPr>
      <t xml:space="preserve">ta (2):</t>
    </r>
    <r>
      <rPr>
        <sz val="10"/>
        <color rgb="FF000000"/>
        <rFont val="Arial"/>
        <family val="2"/>
        <charset val="1"/>
      </rPr>
      <t xml:space="preserve"> O valor referente a tributos é obtido aplicando-se o percentual sobre o valor do faturamento.</t>
    </r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</si>
  <si>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</si>
  <si>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</si>
  <si>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</si>
  <si>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</si>
  <si>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</si>
  <si>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</si>
  <si>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</si>
  <si>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</si>
  <si>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</si>
  <si>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</si>
  <si>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</si>
  <si>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</si>
  <si>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</si>
  <si>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</si>
  <si>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</si>
  <si>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</si>
  <si>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</si>
  <si>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</si>
  <si>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</si>
  <si>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</si>
  <si>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</si>
  <si>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</si>
  <si>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</si>
  <si>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</si>
  <si>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</si>
  <si>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</si>
  <si>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r>
      <rPr>
        <sz val="10"/>
        <color rgb="FF000000"/>
        <rFont val="Arial"/>
        <family val="2"/>
        <charset val="1"/>
      </rPr>
      <t xml:space="preserve">Valor global da proposta 
</t>
    </r>
    <r>
      <rPr>
        <sz val="11.5"/>
        <color rgb="FF000000"/>
        <rFont val="Times New Roman;Times New Roman"/>
        <family val="1"/>
        <charset val="1"/>
      </rPr>
      <t xml:space="preserve">(</t>
    </r>
    <r>
      <rPr>
        <sz val="11"/>
        <color rgb="FF000000"/>
        <rFont val="Times New Roman;Times New Roman"/>
        <family val="1"/>
        <charset val="1"/>
      </rPr>
      <t xml:space="preserve">Valor mensal do serviço multiplicado pelo número de meses do contrato</t>
    </r>
    <r>
      <rPr>
        <sz val="11.5"/>
        <color rgb="FF000000"/>
        <rFont val="Times New Roman;Times New Roman"/>
        <family val="1"/>
        <charset val="1"/>
      </rPr>
      <t xml:space="preserve">). </t>
    </r>
  </si>
  <si>
    <r>
      <rPr>
        <b val="true"/>
        <sz val="11"/>
        <color rgb="FF000000"/>
        <rFont val="Times New Roman;Times New Roman"/>
        <family val="1"/>
        <charset val="1"/>
      </rPr>
      <t xml:space="preserve">Nota: </t>
    </r>
    <r>
      <rPr>
        <sz val="11"/>
        <color rgb="FF000000"/>
        <rFont val="Times New Roman;Times New Roman"/>
        <family val="1"/>
        <charset val="1"/>
      </rPr>
      <t xml:space="preserve">Informar o valor da unidade de medida por tipo de serviço. </t>
    </r>
  </si>
  <si>
    <t xml:space="preserve">01 POSTO COM 2 FUNCIONÁRIOS</t>
  </si>
  <si>
    <t xml:space="preserve"> </t>
  </si>
  <si>
    <t xml:space="preserve">Resumo Valor Estimativo da Contratação</t>
  </si>
  <si>
    <t xml:space="preserve">Posto</t>
  </si>
  <si>
    <t xml:space="preserve">Valor Mensal por Empregado</t>
  </si>
  <si>
    <t xml:space="preserve">Quantidade Empregados Por Posto</t>
  </si>
  <si>
    <t xml:space="preserve">Valor Mensal do Posto</t>
  </si>
  <si>
    <t xml:space="preserve">Quantidade de Postos</t>
  </si>
  <si>
    <t xml:space="preserve">Valor Mensal Estimado por Posto</t>
  </si>
  <si>
    <t xml:space="preserve">Meses Execução do Serviço</t>
  </si>
  <si>
    <t xml:space="preserve">Valor Anual do Posto de Serviço</t>
  </si>
  <si>
    <t xml:space="preserve">ITEM 01 – GRUPO I</t>
  </si>
  <si>
    <t xml:space="preserve">ITEM 02 – GRUPO I</t>
  </si>
  <si>
    <t xml:space="preserve">TOTAL MENSAL/ ANUAL</t>
  </si>
  <si>
    <t xml:space="preserve">Valor Global Estimado da Contratação</t>
  </si>
  <si>
    <t xml:space="preserve">Valor Mensal Estimado Por Posto</t>
  </si>
  <si>
    <t xml:space="preserve">Valor Anual Estimado da Contratação</t>
  </si>
  <si>
    <t xml:space="preserve">Valor Estimado Global da Contratação</t>
  </si>
  <si>
    <t xml:space="preserve">Prestação de Serviços de Limpeza e Conservação, inclusive para os banheiros coletivos – outras nececidades – CONTRATAÇÃO IMEDIATA</t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</si>
  <si>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</si>
  <si>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</si>
  <si>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</si>
  <si>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</si>
  <si>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</si>
  <si>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</si>
  <si>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</si>
  <si>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</si>
  <si>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800</t>
  </si>
  <si>
    <t xml:space="preserve">SERVENTE</t>
  </si>
  <si>
    <t xml:space="preserve">LABORATÓRIOS 360 m² a 450 m²</t>
  </si>
  <si>
    <t xml:space="preserve">ALMOXARIFADOS/GALPÕES 1500 m² a 2500 m²</t>
  </si>
  <si>
    <t xml:space="preserve">30 X 360</t>
  </si>
  <si>
    <t xml:space="preserve">30 X 2500</t>
  </si>
  <si>
    <t xml:space="preserve">OFICINAS 1200 m² a 1800 m²</t>
  </si>
  <si>
    <t xml:space="preserve">ÁREAS C/ ESPAÇOS LIVRES - SAGUÃO, HALL E SALÃO 1000 m² a 1500 m²</t>
  </si>
  <si>
    <t xml:space="preserve">30 X 1200</t>
  </si>
  <si>
    <t xml:space="preserve">30 X 1500</t>
  </si>
  <si>
    <t xml:space="preserve">BANHEIROS 200 m² a 300 m²</t>
  </si>
  <si>
    <t xml:space="preserve">30 X 200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</si>
  <si>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</si>
  <si>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</si>
  <si>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</si>
  <si>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1800</t>
  </si>
  <si>
    <t xml:space="preserve">30 X 6000</t>
  </si>
  <si>
    <t xml:space="preserve">PÁTIOS E ÁRES VERDES COM ALTA FREQUÊNCIA 1800 m² a 2700 m²</t>
  </si>
  <si>
    <t xml:space="preserve">PÁTIOS E ÁRES VERDES COM MÉDIA FREQUÊNCIA 1800 m² a 2700 m²</t>
  </si>
  <si>
    <t xml:space="preserve">30 X 2700</t>
  </si>
  <si>
    <t xml:space="preserve">PÁTIOS E ÁRES VERDES COM BAIXA FREQUÊNCIA 1800 m² a 2700 m²</t>
  </si>
  <si>
    <t xml:space="preserve">COLETA DE DETRITOS EM PÁTIOS E ÁRES VERDES 100000 m²</t>
  </si>
  <si>
    <t xml:space="preserve">30 X 100000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</si>
  <si>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</si>
  <si>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</si>
  <si>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</si>
  <si>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</si>
  <si>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</si>
  <si>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130</t>
  </si>
  <si>
    <t xml:space="preserve">FACE EXTERNA SEM EXPOSIÇÃO A SITUAÇÃO DE RISCO 300 m² a 360 m²</t>
  </si>
  <si>
    <t xml:space="preserve">30 X 380</t>
  </si>
  <si>
    <t xml:space="preserve">FACE INTERNA</t>
  </si>
  <si>
    <t xml:space="preserve">FACHADAS ENVIDRAÇADAS</t>
  </si>
  <si>
    <t xml:space="preserve">TOTAL DA PROPOSTA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</si>
  <si>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</si>
  <si>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</si>
  <si>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</si>
  <si>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</si>
  <si>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</si>
  <si>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</si>
  <si>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</si>
  <si>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ACARPETADOS</t>
  </si>
  <si>
    <t xml:space="preserve">PISOS FRIOS</t>
  </si>
  <si>
    <t xml:space="preserve">LABORATÓRIOS</t>
  </si>
  <si>
    <t xml:space="preserve">ALMOXARIFADOS/GALPÕES</t>
  </si>
  <si>
    <t xml:space="preserve">OFICINAS</t>
  </si>
  <si>
    <t xml:space="preserve">ÁREAS C/ ESPAÇOS LIVRES - SAGUÃO, HALL E SALÃO</t>
  </si>
  <si>
    <t xml:space="preserve">BANHEIROS</t>
  </si>
  <si>
    <t xml:space="preserve">ÁREAS EXTERNAS</t>
  </si>
  <si>
    <t xml:space="preserve">PISOS PAVIMENTADOS</t>
  </si>
  <si>
    <t xml:space="preserve">VARRIÇÃO DE PASSEIOS E ARRUAMENTOS</t>
  </si>
  <si>
    <t xml:space="preserve">PÁTIOS E ÁRES VERDES COM ALTA FREQUÊNCIA</t>
  </si>
  <si>
    <t xml:space="preserve">PÁTIOS E ÁRES VERDES COM MÉDIA FREQUÊNCIA</t>
  </si>
  <si>
    <t xml:space="preserve">PÁTIOS E ÁRES VERDES COM BAIXA FREQUÊNCIA</t>
  </si>
  <si>
    <t xml:space="preserve">COLETA DE DETRITOS EM PÁTIOS E ÁRES VERDES</t>
  </si>
  <si>
    <t xml:space="preserve">FACE EXTERNA COM EXPOSIÇÃO A SITUAÇÃO DE RISCO</t>
  </si>
  <si>
    <t xml:space="preserve">FACE EXTERNA SEM EXPOSIÇÃO A SITUAÇÃO DE RISCO</t>
  </si>
  <si>
    <t xml:space="preserve">QTDE EXTIMADA m²</t>
  </si>
  <si>
    <t xml:space="preserve">TOTAL MENSAL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</si>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</sst>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/M/YYYY"/>
    <numFmt numFmtId="166" formatCode="#,##0.00"/>
    <numFmt numFmtId="167" formatCode="0.00"/>
    <numFmt numFmtId="168" formatCode="0.00%"/>
    <numFmt numFmtId="169" formatCode="#,##0"/>
    <numFmt numFmtId="170" formatCode="[$R$-416]\ #,##0.00;[RED]\-[$R$-416]\ #,##0.00"/>
    <numFmt numFmtId="171" formatCode="#,##0.0000000"/>
    <numFmt numFmtId="172" formatCode="#,##0.000000"/>
  </numFmts>
  <fonts count="2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8"/>
      <color rgb="FF000000"/>
      <name val="Verdana"/>
      <family val="2"/>
      <charset val="1"/>
    </font>
    <font>
      <b val="true"/>
      <sz val="8"/>
      <color rgb="FF000000"/>
      <name val="Verdana"/>
      <family val="2"/>
      <charset val="1"/>
    </font>
    <font>
      <b val="true"/>
      <sz val="11.5"/>
      <color rgb="FF000000"/>
      <name val="Arial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b val="true"/>
      <sz val="11"/>
      <color rgb="FF000000"/>
      <name val="Times New Roman;Times New Roman"/>
      <family val="1"/>
      <charset val="1"/>
    </font>
    <font>
      <b val="true"/>
      <sz val="13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E3E3E3"/>
        <bgColor rgb="FFCCFFCC"/>
      </patternFill>
    </fill>
    <fill>
      <patternFill patternType="solid">
        <fgColor rgb="FFFAA61A"/>
        <bgColor rgb="FFFFCC00"/>
      </patternFill>
    </fill>
    <fill>
      <patternFill patternType="solid">
        <fgColor rgb="FFBFBFBF"/>
        <bgColor rgb="FFC0C0C0"/>
      </patternFill>
    </fill>
    <fill>
      <patternFill patternType="solid">
        <fgColor rgb="FF000000"/>
        <bgColor rgb="FF171717"/>
      </patternFill>
    </fill>
    <fill>
      <patternFill patternType="solid">
        <fgColor rgb="FF00B050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BFBFBF"/>
      </patternFill>
    </fill>
  </fills>
  <borders count="40">
    <border diagonalUp="false" diagonalDown="false">
      <left/>
      <right/>
      <top/>
      <bottom/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 style="hair"/>
      <top style="medium">
        <color rgb="FF171717"/>
      </top>
      <bottom style="medium">
        <color rgb="FF171717"/>
      </bottom>
      <diagonal/>
    </border>
    <border diagonalUp="false" diagonalDown="false">
      <left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/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medium">
        <color rgb="FF171717"/>
      </left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/>
      <top/>
      <bottom style="thin"/>
      <diagonal/>
    </border>
    <border diagonalUp="false" diagonalDown="false">
      <left style="thin"/>
      <right style="thin"/>
      <top style="medium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>
        <color rgb="FF171717"/>
      </right>
      <top/>
      <bottom style="thin"/>
      <diagonal/>
    </border>
    <border diagonalUp="false" diagonalDown="false">
      <left style="medium">
        <color rgb="FF171717"/>
      </left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4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4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4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4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0" fillId="0" borderId="3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5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7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8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9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9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9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9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9" fillId="9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8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9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9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9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9" fillId="9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9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9" fillId="9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9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10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1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9" fillId="1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9" fillId="1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9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1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1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AA61A"/>
      <rgbColor rgb="FFFF6600"/>
      <rgbColor rgb="FF666699"/>
      <rgbColor rgb="FFA6A6A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232"/>
  <sheetViews>
    <sheetView showFormulas="false" showGridLines="false" showRowColHeaders="true" showZeros="true" rightToLeft="false" tabSelected="true" showOutlineSymbols="true" defaultGridColor="true" view="normal" topLeftCell="A175" colorId="64" zoomScale="120" zoomScaleNormal="120" zoomScalePageLayoutView="100" workbookViewId="0">
      <selection pane="topLeft" activeCell="F188" activeCellId="0" sqref="F188"/>
    </sheetView>
  </sheetViews>
  <sheetFormatPr defaultRowHeight="12.75" outlineLevelRow="0" outlineLevelCol="0"/>
  <cols>
    <col collapsed="false" customWidth="false" hidden="false" outlineLevel="0" max="1" min="1" style="1" width="11.57"/>
    <col collapsed="false" customWidth="true" hidden="false" outlineLevel="0" max="2" min="2" style="1" width="28.57"/>
    <col collapsed="false" customWidth="true" hidden="false" outlineLevel="0" max="3" min="3" style="1" width="19.42"/>
    <col collapsed="false" customWidth="true" hidden="false" outlineLevel="0" max="4" min="4" style="1" width="15.57"/>
    <col collapsed="false" customWidth="true" hidden="false" outlineLevel="0" max="5" min="5" style="1" width="20.14"/>
    <col collapsed="false" customWidth="true" hidden="false" outlineLevel="0" max="6" min="6" style="1" width="18.58"/>
    <col collapsed="false" customWidth="true" hidden="false" outlineLevel="0" max="7" min="7" style="1" width="15"/>
    <col collapsed="false" customWidth="false" hidden="false" outlineLevel="0" max="8" min="8" style="1" width="11.57"/>
    <col collapsed="false" customWidth="true" hidden="false" outlineLevel="0" max="10" min="9" style="1" width="9"/>
    <col collapsed="false" customWidth="true" hidden="false" outlineLevel="0" max="11" min="11" style="1" width="9.29"/>
    <col collapsed="false" customWidth="true" hidden="false" outlineLevel="0" max="19" min="12" style="1" width="9"/>
    <col collapsed="false" customWidth="true" hidden="false" outlineLevel="0" max="26" min="20" style="1" width="7"/>
    <col collapsed="false" customWidth="true" hidden="false" outlineLevel="0" max="1025" min="27" style="1" width="14.43"/>
  </cols>
  <sheetData>
    <row r="1" customFormat="false" ht="12.75" hidden="false" customHeight="true" outlineLevel="0" collapsed="false"/>
    <row r="3" customFormat="false" ht="12.75" hidden="false" customHeight="false" outlineLevel="0" collapsed="false">
      <c r="A3" s="2" t="s">
        <v>0</v>
      </c>
      <c r="B3" s="2"/>
      <c r="C3" s="2"/>
      <c r="D3" s="2"/>
      <c r="E3" s="2"/>
      <c r="F3" s="2"/>
      <c r="G3" s="2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4"/>
      <c r="G9" s="4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</row>
    <row r="11" customFormat="false" ht="12.75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</row>
    <row r="12" customFormat="false" ht="12.75" hidden="false" customHeight="false" outlineLevel="0" collapsed="false">
      <c r="A12" s="3"/>
      <c r="B12" s="3"/>
      <c r="C12" s="3"/>
      <c r="D12" s="3"/>
      <c r="E12" s="3"/>
      <c r="F12" s="3"/>
      <c r="G12" s="3"/>
    </row>
    <row r="13" customFormat="false" ht="14.25" hidden="false" customHeight="true" outlineLevel="0" collapsed="false">
      <c r="A13" s="9" t="s">
        <v>6</v>
      </c>
      <c r="B13" s="10" t="s">
        <v>7</v>
      </c>
      <c r="C13" s="10"/>
      <c r="D13" s="10"/>
      <c r="E13" s="10"/>
      <c r="F13" s="11"/>
      <c r="G13" s="11"/>
    </row>
    <row r="14" customFormat="false" ht="12.75" hidden="false" customHeight="true" outlineLevel="0" collapsed="false">
      <c r="A14" s="12" t="s">
        <v>8</v>
      </c>
      <c r="B14" s="13" t="s">
        <v>9</v>
      </c>
      <c r="C14" s="13"/>
      <c r="D14" s="13"/>
      <c r="E14" s="13"/>
      <c r="F14" s="14" t="s">
        <v>10</v>
      </c>
      <c r="G14" s="14"/>
    </row>
    <row r="15" customFormat="false" ht="12.75" hidden="false" customHeight="true" outlineLevel="0" collapsed="false">
      <c r="A15" s="12" t="s">
        <v>11</v>
      </c>
      <c r="B15" s="13" t="s">
        <v>12</v>
      </c>
      <c r="C15" s="13"/>
      <c r="D15" s="13"/>
      <c r="E15" s="13"/>
      <c r="F15" s="15" t="s">
        <v>13</v>
      </c>
      <c r="G15" s="15"/>
    </row>
    <row r="16" customFormat="false" ht="14.25" hidden="false" customHeight="true" outlineLevel="0" collapsed="false">
      <c r="A16" s="16" t="s">
        <v>14</v>
      </c>
      <c r="B16" s="17" t="s">
        <v>15</v>
      </c>
      <c r="C16" s="17"/>
      <c r="D16" s="17"/>
      <c r="E16" s="17"/>
      <c r="F16" s="18" t="n">
        <v>12</v>
      </c>
      <c r="G16" s="18"/>
    </row>
    <row r="17" customFormat="false" ht="12.75" hidden="false" customHeight="true" outlineLevel="0" collapsed="false">
      <c r="A17" s="3" t="s">
        <v>16</v>
      </c>
      <c r="B17" s="3"/>
      <c r="C17" s="3"/>
      <c r="D17" s="3"/>
      <c r="E17" s="3"/>
      <c r="F17" s="3"/>
      <c r="G17" s="3"/>
    </row>
    <row r="18" customFormat="false" ht="12.75" hidden="false" customHeight="false" outlineLevel="0" collapsed="false">
      <c r="A18" s="3"/>
      <c r="B18" s="3"/>
      <c r="C18" s="3"/>
      <c r="D18" s="3"/>
      <c r="E18" s="3"/>
      <c r="F18" s="3"/>
      <c r="G18" s="3"/>
    </row>
    <row r="19" customFormat="false" ht="12.75" hidden="false" customHeight="false" outlineLevel="0" collapsed="false">
      <c r="A19" s="3"/>
      <c r="B19" s="3"/>
      <c r="C19" s="3"/>
      <c r="D19" s="3"/>
      <c r="E19" s="3"/>
      <c r="F19" s="3"/>
      <c r="G19" s="3"/>
    </row>
    <row r="20" customFormat="false" ht="24" hidden="false" customHeight="true" outlineLevel="0" collapsed="false">
      <c r="A20" s="19" t="s">
        <v>17</v>
      </c>
      <c r="B20" s="20" t="s">
        <v>18</v>
      </c>
      <c r="C20" s="20"/>
      <c r="D20" s="20"/>
      <c r="E20" s="20"/>
      <c r="F20" s="21" t="s">
        <v>19</v>
      </c>
      <c r="G20" s="21"/>
    </row>
    <row r="21" customFormat="false" ht="24" hidden="false" customHeight="true" outlineLevel="0" collapsed="false">
      <c r="A21" s="16" t="s">
        <v>20</v>
      </c>
      <c r="B21" s="22" t="s">
        <v>21</v>
      </c>
      <c r="C21" s="22"/>
      <c r="D21" s="22"/>
      <c r="E21" s="22"/>
      <c r="F21" s="18" t="s">
        <v>22</v>
      </c>
      <c r="G21" s="18"/>
    </row>
    <row r="22" customFormat="false" ht="12.75" hidden="false" customHeight="false" outlineLevel="0" collapsed="false">
      <c r="A22" s="23"/>
      <c r="B22" s="23"/>
      <c r="C22" s="23"/>
      <c r="D22" s="23"/>
      <c r="E22" s="23"/>
      <c r="F22" s="23"/>
      <c r="G22" s="23"/>
    </row>
    <row r="23" customFormat="false" ht="12.75" hidden="false" customHeight="true" outlineLevel="0" collapsed="false">
      <c r="A23" s="24" t="s">
        <v>23</v>
      </c>
      <c r="B23" s="24"/>
      <c r="C23" s="24"/>
      <c r="D23" s="24"/>
      <c r="E23" s="24"/>
      <c r="F23" s="24"/>
      <c r="G23" s="24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</row>
    <row r="25" customFormat="false" ht="12.75" hidden="false" customHeight="true" outlineLevel="0" collapsed="false">
      <c r="A25" s="25"/>
      <c r="B25" s="25"/>
      <c r="C25" s="25"/>
      <c r="D25" s="25"/>
      <c r="E25" s="25"/>
      <c r="F25" s="25"/>
      <c r="G25" s="25"/>
    </row>
    <row r="26" customFormat="false" ht="12.75" hidden="false" customHeight="true" outlineLevel="0" collapsed="false">
      <c r="A26" s="24" t="s">
        <v>24</v>
      </c>
      <c r="B26" s="24"/>
      <c r="C26" s="24"/>
      <c r="D26" s="24"/>
      <c r="E26" s="24"/>
      <c r="F26" s="24"/>
      <c r="G26" s="24"/>
    </row>
    <row r="27" customFormat="false" ht="12.75" hidden="false" customHeight="true" outlineLevel="0" collapsed="false">
      <c r="A27" s="24"/>
      <c r="B27" s="24"/>
      <c r="C27" s="24"/>
      <c r="D27" s="24"/>
      <c r="E27" s="24"/>
      <c r="F27" s="24"/>
      <c r="G27" s="24"/>
    </row>
    <row r="28" customFormat="false" ht="12.75" hidden="false" customHeight="true" outlineLevel="0" collapsed="false">
      <c r="A28" s="25"/>
      <c r="B28" s="25"/>
      <c r="C28" s="25"/>
      <c r="D28" s="25"/>
      <c r="E28" s="25"/>
      <c r="F28" s="25"/>
      <c r="G28" s="25"/>
    </row>
    <row r="29" customFormat="false" ht="12.75" hidden="false" customHeight="true" outlineLevel="0" collapsed="false">
      <c r="A29" s="26" t="s">
        <v>25</v>
      </c>
      <c r="B29" s="26"/>
      <c r="C29" s="26"/>
      <c r="D29" s="26"/>
      <c r="E29" s="26"/>
      <c r="F29" s="26"/>
      <c r="G29" s="26"/>
    </row>
    <row r="30" customFormat="false" ht="12.75" hidden="false" customHeight="true" outlineLevel="0" collapsed="false">
      <c r="A30" s="26"/>
      <c r="B30" s="25"/>
      <c r="C30" s="27"/>
      <c r="D30" s="25"/>
      <c r="E30" s="25"/>
      <c r="F30" s="25"/>
      <c r="G30" s="25"/>
    </row>
    <row r="31" customFormat="false" ht="12.75" hidden="false" customHeight="true" outlineLevel="0" collapsed="false">
      <c r="A31" s="28" t="s">
        <v>26</v>
      </c>
      <c r="B31" s="28"/>
      <c r="C31" s="28"/>
      <c r="D31" s="28"/>
      <c r="E31" s="28"/>
      <c r="F31" s="28"/>
      <c r="G31" s="28"/>
    </row>
    <row r="32" customFormat="false" ht="12.75" hidden="false" customHeight="true" outlineLevel="0" collapsed="false">
      <c r="A32" s="28"/>
      <c r="B32" s="2"/>
      <c r="C32" s="2"/>
      <c r="D32" s="2"/>
      <c r="E32" s="2"/>
      <c r="F32" s="2"/>
      <c r="G32" s="2"/>
    </row>
    <row r="33" customFormat="false" ht="12.75" hidden="false" customHeight="true" outlineLevel="0" collapsed="false">
      <c r="A33" s="29" t="s">
        <v>27</v>
      </c>
      <c r="B33" s="29"/>
      <c r="C33" s="29"/>
      <c r="D33" s="29"/>
      <c r="E33" s="29"/>
      <c r="F33" s="29"/>
      <c r="G33" s="29"/>
    </row>
    <row r="34" customFormat="false" ht="12.75" hidden="false" customHeight="true" outlineLevel="0" collapsed="false">
      <c r="A34" s="28"/>
      <c r="B34" s="2"/>
      <c r="C34" s="2"/>
      <c r="D34" s="2"/>
      <c r="E34" s="2"/>
      <c r="F34" s="2"/>
      <c r="G34" s="2"/>
    </row>
    <row r="35" customFormat="false" ht="14.25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/>
    </row>
    <row r="36" customFormat="false" ht="12.75" hidden="false" customHeight="true" outlineLevel="0" collapsed="false">
      <c r="A36" s="12" t="n">
        <v>1</v>
      </c>
      <c r="B36" s="13" t="s">
        <v>29</v>
      </c>
      <c r="C36" s="13"/>
      <c r="D36" s="13"/>
      <c r="E36" s="13"/>
      <c r="F36" s="14" t="s">
        <v>30</v>
      </c>
      <c r="G36" s="14"/>
    </row>
    <row r="37" customFormat="false" ht="14.25" hidden="false" customHeight="true" outlineLevel="0" collapsed="false">
      <c r="A37" s="12" t="n">
        <v>2</v>
      </c>
      <c r="B37" s="31" t="s">
        <v>31</v>
      </c>
      <c r="C37" s="31"/>
      <c r="D37" s="31"/>
      <c r="E37" s="31"/>
      <c r="F37" s="14" t="s">
        <v>32</v>
      </c>
      <c r="G37" s="14"/>
    </row>
    <row r="38" customFormat="false" ht="14.25" hidden="false" customHeight="true" outlineLevel="0" collapsed="false">
      <c r="A38" s="12" t="n">
        <v>3</v>
      </c>
      <c r="B38" s="31" t="s">
        <v>33</v>
      </c>
      <c r="C38" s="31"/>
      <c r="D38" s="31"/>
      <c r="E38" s="31"/>
      <c r="F38" s="32" t="n">
        <v>975.92</v>
      </c>
      <c r="G38" s="32"/>
    </row>
    <row r="39" customFormat="false" ht="14.85" hidden="false" customHeight="true" outlineLevel="0" collapsed="false">
      <c r="A39" s="16" t="n">
        <v>4</v>
      </c>
      <c r="B39" s="33" t="s">
        <v>34</v>
      </c>
      <c r="C39" s="33"/>
      <c r="D39" s="33"/>
      <c r="E39" s="33"/>
      <c r="F39" s="34" t="n">
        <v>43101</v>
      </c>
      <c r="G39" s="34"/>
    </row>
    <row r="40" customFormat="false" ht="14.85" hidden="false" customHeight="true" outlineLevel="0" collapsed="false">
      <c r="A40" s="23"/>
      <c r="B40" s="35"/>
      <c r="C40" s="35"/>
      <c r="D40" s="35"/>
      <c r="E40" s="35"/>
      <c r="F40" s="36"/>
      <c r="G40" s="36"/>
    </row>
    <row r="41" customFormat="false" ht="12.75" hidden="false" customHeight="true" outlineLevel="0" collapsed="false">
      <c r="A41" s="37" t="s">
        <v>35</v>
      </c>
      <c r="B41" s="37"/>
      <c r="C41" s="37"/>
      <c r="D41" s="37"/>
      <c r="E41" s="37"/>
      <c r="F41" s="37"/>
      <c r="G41" s="37"/>
    </row>
    <row r="42" customFormat="false" ht="12.75" hidden="false" customHeight="true" outlineLevel="0" collapsed="false">
      <c r="A42" s="38"/>
      <c r="B42" s="38"/>
      <c r="C42" s="38"/>
      <c r="D42" s="38"/>
      <c r="E42" s="38"/>
      <c r="F42" s="38"/>
      <c r="G42" s="38"/>
    </row>
    <row r="43" customFormat="false" ht="12.75" hidden="false" customHeight="true" outlineLevel="0" collapsed="false">
      <c r="A43" s="39" t="s">
        <v>36</v>
      </c>
      <c r="B43" s="39"/>
      <c r="C43" s="39"/>
      <c r="D43" s="39"/>
      <c r="E43" s="39"/>
      <c r="F43" s="39"/>
      <c r="G43" s="39"/>
    </row>
    <row r="44" customFormat="false" ht="12.75" hidden="false" customHeight="true" outlineLevel="0" collapsed="false">
      <c r="A44" s="40"/>
      <c r="B44" s="40"/>
      <c r="C44" s="40"/>
      <c r="D44" s="40"/>
      <c r="E44" s="40"/>
      <c r="F44" s="40"/>
      <c r="G44" s="40"/>
    </row>
    <row r="45" customFormat="false" ht="12.75" hidden="false" customHeight="true" outlineLevel="0" collapsed="false">
      <c r="A45" s="41" t="s">
        <v>37</v>
      </c>
      <c r="B45" s="41"/>
      <c r="C45" s="41"/>
      <c r="D45" s="41"/>
      <c r="E45" s="41"/>
      <c r="F45" s="41"/>
      <c r="G45" s="41"/>
    </row>
    <row r="46" customFormat="false" ht="14.25" hidden="false" customHeight="true" outlineLevel="0" collapsed="false">
      <c r="A46" s="42" t="n">
        <v>1</v>
      </c>
      <c r="B46" s="43" t="s">
        <v>38</v>
      </c>
      <c r="C46" s="43"/>
      <c r="D46" s="43"/>
      <c r="E46" s="43"/>
      <c r="F46" s="44" t="s">
        <v>39</v>
      </c>
      <c r="G46" s="44"/>
    </row>
    <row r="47" customFormat="false" ht="14.25" hidden="false" customHeight="true" outlineLevel="0" collapsed="false">
      <c r="A47" s="45" t="s">
        <v>6</v>
      </c>
      <c r="B47" s="46" t="s">
        <v>40</v>
      </c>
      <c r="C47" s="46"/>
      <c r="D47" s="46"/>
      <c r="E47" s="46"/>
      <c r="F47" s="47" t="n">
        <v>975.92</v>
      </c>
      <c r="G47" s="47"/>
      <c r="I47" s="48"/>
      <c r="J47" s="48"/>
    </row>
    <row r="48" customFormat="false" ht="14.25" hidden="false" customHeight="true" outlineLevel="0" collapsed="false">
      <c r="A48" s="49" t="s">
        <v>8</v>
      </c>
      <c r="B48" s="50" t="s">
        <v>41</v>
      </c>
      <c r="C48" s="50"/>
      <c r="D48" s="50"/>
      <c r="E48" s="50"/>
      <c r="F48" s="51" t="n">
        <v>0</v>
      </c>
      <c r="G48" s="51"/>
      <c r="H48" s="52"/>
      <c r="I48" s="53"/>
      <c r="J48" s="48"/>
    </row>
    <row r="49" customFormat="false" ht="14.25" hidden="false" customHeight="true" outlineLevel="0" collapsed="false">
      <c r="A49" s="49" t="s">
        <v>11</v>
      </c>
      <c r="B49" s="50" t="s">
        <v>42</v>
      </c>
      <c r="C49" s="50"/>
      <c r="D49" s="50"/>
      <c r="E49" s="50"/>
      <c r="F49" s="51" t="n">
        <v>0</v>
      </c>
      <c r="G49" s="51"/>
      <c r="H49" s="52"/>
      <c r="I49" s="53"/>
      <c r="J49" s="48"/>
    </row>
    <row r="50" customFormat="false" ht="14.25" hidden="false" customHeight="true" outlineLevel="0" collapsed="false">
      <c r="A50" s="49" t="s">
        <v>14</v>
      </c>
      <c r="B50" s="50" t="s">
        <v>43</v>
      </c>
      <c r="C50" s="50"/>
      <c r="D50" s="50"/>
      <c r="E50" s="50"/>
      <c r="F50" s="51" t="n">
        <v>0</v>
      </c>
      <c r="G50" s="51"/>
      <c r="I50" s="53"/>
      <c r="J50" s="48"/>
    </row>
    <row r="51" customFormat="false" ht="14.25" hidden="false" customHeight="true" outlineLevel="0" collapsed="false">
      <c r="A51" s="49" t="s">
        <v>44</v>
      </c>
      <c r="B51" s="54" t="s">
        <v>45</v>
      </c>
      <c r="C51" s="54"/>
      <c r="D51" s="54"/>
      <c r="E51" s="54"/>
      <c r="F51" s="51" t="n">
        <v>0</v>
      </c>
      <c r="G51" s="51"/>
      <c r="I51" s="53"/>
      <c r="J51" s="48"/>
    </row>
    <row r="52" customFormat="false" ht="14.25" hidden="false" customHeight="true" outlineLevel="0" collapsed="false">
      <c r="A52" s="49" t="s">
        <v>46</v>
      </c>
      <c r="B52" s="54" t="s">
        <v>47</v>
      </c>
      <c r="C52" s="54"/>
      <c r="D52" s="54"/>
      <c r="E52" s="54"/>
      <c r="F52" s="51" t="n">
        <v>0</v>
      </c>
      <c r="G52" s="51"/>
      <c r="I52" s="53"/>
      <c r="J52" s="48"/>
    </row>
    <row r="53" customFormat="false" ht="14.25" hidden="false" customHeight="true" outlineLevel="0" collapsed="false">
      <c r="A53" s="49" t="s">
        <v>48</v>
      </c>
      <c r="B53" s="54" t="s">
        <v>49</v>
      </c>
      <c r="C53" s="54"/>
      <c r="D53" s="54"/>
      <c r="E53" s="54"/>
      <c r="F53" s="51" t="n">
        <v>0</v>
      </c>
      <c r="G53" s="51"/>
      <c r="I53" s="53"/>
      <c r="J53" s="48"/>
    </row>
    <row r="54" customFormat="false" ht="14.25" hidden="false" customHeight="true" outlineLevel="0" collapsed="false">
      <c r="A54" s="55" t="s">
        <v>50</v>
      </c>
      <c r="B54" s="55"/>
      <c r="C54" s="55"/>
      <c r="D54" s="55"/>
      <c r="E54" s="55"/>
      <c r="F54" s="56" t="n">
        <f aca="false">F47+F48+F49+F50+F51+F52+F53</f>
        <v>975.92</v>
      </c>
      <c r="G54" s="56"/>
    </row>
    <row r="55" customFormat="false" ht="14.25" hidden="false" customHeight="true" outlineLevel="0" collapsed="false"/>
    <row r="56" customFormat="false" ht="12.75" hidden="false" customHeight="true" outlineLevel="0" collapsed="false">
      <c r="A56" s="26" t="s">
        <v>51</v>
      </c>
      <c r="B56" s="26"/>
      <c r="C56" s="26"/>
      <c r="D56" s="26"/>
      <c r="E56" s="26"/>
      <c r="F56" s="26"/>
      <c r="G56" s="26"/>
    </row>
    <row r="57" customFormat="false" ht="12.75" hidden="false" customHeight="false" outlineLevel="0" collapsed="false">
      <c r="A57" s="26"/>
      <c r="B57" s="26"/>
      <c r="C57" s="26"/>
      <c r="D57" s="26"/>
      <c r="E57" s="26"/>
      <c r="F57" s="26"/>
      <c r="G57" s="26"/>
    </row>
    <row r="58" customFormat="false" ht="14.25" hidden="false" customHeight="true" outlineLevel="0" collapsed="false">
      <c r="A58" s="26" t="s">
        <v>52</v>
      </c>
      <c r="B58" s="26"/>
      <c r="C58" s="26"/>
      <c r="D58" s="26"/>
      <c r="E58" s="26"/>
      <c r="F58" s="26"/>
      <c r="G58" s="26"/>
    </row>
    <row r="59" customFormat="false" ht="14.25" hidden="false" customHeight="true" outlineLevel="0" collapsed="false">
      <c r="A59" s="26"/>
      <c r="B59" s="26"/>
      <c r="C59" s="26"/>
      <c r="D59" s="26"/>
      <c r="E59" s="26"/>
      <c r="F59" s="26"/>
      <c r="G59" s="26"/>
    </row>
    <row r="60" customFormat="false" ht="14.25" hidden="false" customHeight="true" outlineLevel="0" collapsed="false">
      <c r="A60" s="26"/>
      <c r="B60" s="26"/>
      <c r="C60" s="26"/>
      <c r="D60" s="26"/>
      <c r="E60" s="26"/>
      <c r="F60" s="26"/>
      <c r="G60" s="26"/>
    </row>
    <row r="61" customFormat="false" ht="12.75" hidden="false" customHeight="true" outlineLevel="0" collapsed="false">
      <c r="A61" s="57" t="s">
        <v>53</v>
      </c>
      <c r="B61" s="57"/>
      <c r="C61" s="57"/>
      <c r="D61" s="57"/>
      <c r="E61" s="57"/>
      <c r="F61" s="57"/>
      <c r="G61" s="57"/>
    </row>
    <row r="62" customFormat="false" ht="12.75" hidden="false" customHeight="true" outlineLevel="0" collapsed="false">
      <c r="A62" s="28"/>
      <c r="B62" s="2"/>
      <c r="C62" s="2"/>
      <c r="D62" s="2"/>
      <c r="E62" s="2"/>
      <c r="F62" s="2"/>
      <c r="G62" s="2"/>
    </row>
    <row r="63" customFormat="false" ht="12.75" hidden="false" customHeight="true" outlineLevel="0" collapsed="false">
      <c r="A63" s="26" t="s">
        <v>54</v>
      </c>
      <c r="B63" s="26"/>
      <c r="C63" s="26"/>
      <c r="D63" s="26"/>
      <c r="E63" s="26"/>
      <c r="F63" s="26"/>
      <c r="G63" s="26"/>
    </row>
    <row r="64" customFormat="false" ht="12.75" hidden="false" customHeight="true" outlineLevel="0" collapsed="false">
      <c r="A64" s="3"/>
      <c r="B64" s="3"/>
      <c r="C64" s="3"/>
      <c r="D64" s="3"/>
      <c r="E64" s="3"/>
      <c r="F64" s="3"/>
      <c r="G64" s="3"/>
    </row>
    <row r="65" customFormat="false" ht="12.75" hidden="false" customHeight="true" outlineLevel="0" collapsed="false">
      <c r="A65" s="58" t="s">
        <v>55</v>
      </c>
      <c r="B65" s="59" t="s">
        <v>56</v>
      </c>
      <c r="C65" s="59"/>
      <c r="D65" s="59"/>
      <c r="E65" s="59"/>
      <c r="F65" s="59" t="s">
        <v>57</v>
      </c>
      <c r="G65" s="60" t="s">
        <v>39</v>
      </c>
    </row>
    <row r="66" customFormat="false" ht="12.75" hidden="false" customHeight="true" outlineLevel="0" collapsed="false">
      <c r="A66" s="61" t="s">
        <v>6</v>
      </c>
      <c r="B66" s="62" t="s">
        <v>58</v>
      </c>
      <c r="C66" s="62"/>
      <c r="D66" s="62"/>
      <c r="E66" s="62"/>
      <c r="F66" s="63" t="n">
        <v>0.0833</v>
      </c>
      <c r="G66" s="64" t="n">
        <f aca="false">F54*F66</f>
        <v>81.294136</v>
      </c>
    </row>
    <row r="67" customFormat="false" ht="12.75" hidden="false" customHeight="true" outlineLevel="0" collapsed="false">
      <c r="A67" s="12" t="s">
        <v>8</v>
      </c>
      <c r="B67" s="54" t="s">
        <v>59</v>
      </c>
      <c r="C67" s="54"/>
      <c r="D67" s="54"/>
      <c r="E67" s="54"/>
      <c r="F67" s="65" t="n">
        <v>0.121</v>
      </c>
      <c r="G67" s="64" t="n">
        <f aca="false">F54*F67</f>
        <v>118.08632</v>
      </c>
    </row>
    <row r="68" customFormat="false" ht="12.75" hidden="false" customHeight="true" outlineLevel="0" collapsed="false">
      <c r="A68" s="66" t="s">
        <v>60</v>
      </c>
      <c r="B68" s="66"/>
      <c r="C68" s="66"/>
      <c r="D68" s="66"/>
      <c r="E68" s="66"/>
      <c r="F68" s="67" t="n">
        <f aca="false">F66+F67</f>
        <v>0.2043</v>
      </c>
      <c r="G68" s="68" t="n">
        <f aca="false">G66+G67</f>
        <v>199.380456</v>
      </c>
    </row>
    <row r="69" customFormat="false" ht="12.75" hidden="false" customHeight="false" outlineLevel="0" collapsed="false">
      <c r="A69" s="23"/>
      <c r="B69" s="35"/>
      <c r="C69" s="35"/>
      <c r="D69" s="35"/>
      <c r="E69" s="35"/>
      <c r="F69" s="69"/>
      <c r="G69" s="70"/>
    </row>
    <row r="70" customFormat="false" ht="12.75" hidden="false" customHeight="true" outlineLevel="0" collapsed="false">
      <c r="A70" s="26" t="s">
        <v>61</v>
      </c>
      <c r="B70" s="26"/>
      <c r="C70" s="26"/>
      <c r="D70" s="26"/>
      <c r="E70" s="26"/>
      <c r="F70" s="26"/>
      <c r="G70" s="26"/>
    </row>
    <row r="71" customFormat="false" ht="12.75" hidden="false" customHeight="true" outlineLevel="0" collapsed="false">
      <c r="A71" s="26"/>
      <c r="B71" s="26"/>
      <c r="C71" s="26"/>
      <c r="D71" s="26"/>
      <c r="E71" s="26"/>
      <c r="F71" s="26"/>
      <c r="G71" s="26"/>
    </row>
    <row r="72" customFormat="false" ht="12.75" hidden="false" customHeight="false" outlineLevel="0" collapsed="false">
      <c r="A72" s="26"/>
      <c r="B72" s="26"/>
      <c r="C72" s="26"/>
      <c r="D72" s="26"/>
      <c r="E72" s="26"/>
      <c r="F72" s="26"/>
      <c r="G72" s="26"/>
    </row>
    <row r="73" customFormat="false" ht="12.75" hidden="false" customHeight="true" outlineLevel="0" collapsed="false">
      <c r="A73" s="26" t="s">
        <v>62</v>
      </c>
      <c r="B73" s="26"/>
      <c r="C73" s="26"/>
      <c r="D73" s="26"/>
      <c r="E73" s="26"/>
      <c r="F73" s="26"/>
      <c r="G73" s="26"/>
    </row>
    <row r="74" customFormat="false" ht="12.75" hidden="false" customHeight="true" outlineLevel="0" collapsed="false">
      <c r="A74" s="26"/>
      <c r="B74" s="26"/>
      <c r="C74" s="26"/>
      <c r="D74" s="26"/>
      <c r="E74" s="26"/>
      <c r="F74" s="26"/>
      <c r="G74" s="26"/>
    </row>
    <row r="75" customFormat="false" ht="12.75" hidden="false" customHeight="true" outlineLevel="0" collapsed="false">
      <c r="A75" s="3"/>
      <c r="B75" s="2"/>
      <c r="C75" s="2"/>
      <c r="D75" s="2"/>
      <c r="E75" s="2"/>
      <c r="F75" s="2"/>
      <c r="G75" s="2"/>
    </row>
    <row r="76" customFormat="false" ht="12.75" hidden="false" customHeight="true" outlineLevel="0" collapsed="false">
      <c r="A76" s="26" t="s">
        <v>63</v>
      </c>
      <c r="B76" s="26"/>
      <c r="C76" s="26"/>
      <c r="D76" s="26"/>
      <c r="E76" s="26"/>
      <c r="F76" s="26"/>
      <c r="G76" s="26"/>
    </row>
    <row r="77" customFormat="false" ht="12.75" hidden="false" customHeight="false" outlineLevel="0" collapsed="false">
      <c r="A77" s="26"/>
      <c r="B77" s="26"/>
      <c r="C77" s="26"/>
      <c r="D77" s="26"/>
      <c r="E77" s="26"/>
      <c r="F77" s="26"/>
      <c r="G77" s="26"/>
    </row>
    <row r="78" customFormat="false" ht="12.75" hidden="false" customHeight="true" outlineLevel="0" collapsed="false">
      <c r="A78" s="71" t="s">
        <v>64</v>
      </c>
      <c r="B78" s="71"/>
      <c r="C78" s="71"/>
      <c r="D78" s="71"/>
      <c r="E78" s="71"/>
      <c r="F78" s="71"/>
      <c r="G78" s="72" t="n">
        <f aca="false">F54+G68</f>
        <v>1175.300456</v>
      </c>
      <c r="H78" s="52"/>
    </row>
    <row r="79" customFormat="false" ht="12.75" hidden="false" customHeight="true" outlineLevel="0" collapsed="false">
      <c r="A79" s="73"/>
      <c r="B79" s="2"/>
      <c r="C79" s="2"/>
      <c r="D79" s="2"/>
      <c r="E79" s="2"/>
      <c r="F79" s="2"/>
      <c r="G79" s="2"/>
    </row>
    <row r="80" customFormat="false" ht="12.75" hidden="false" customHeight="true" outlineLevel="0" collapsed="false">
      <c r="A80" s="74" t="s">
        <v>65</v>
      </c>
      <c r="B80" s="59" t="s">
        <v>66</v>
      </c>
      <c r="C80" s="59"/>
      <c r="D80" s="59"/>
      <c r="E80" s="59"/>
      <c r="F80" s="59" t="s">
        <v>67</v>
      </c>
      <c r="G80" s="60" t="s">
        <v>68</v>
      </c>
    </row>
    <row r="81" customFormat="false" ht="12.75" hidden="false" customHeight="true" outlineLevel="0" collapsed="false">
      <c r="A81" s="49" t="s">
        <v>6</v>
      </c>
      <c r="B81" s="50" t="s">
        <v>69</v>
      </c>
      <c r="C81" s="50"/>
      <c r="D81" s="50"/>
      <c r="E81" s="50"/>
      <c r="F81" s="75" t="n">
        <v>0.2</v>
      </c>
      <c r="G81" s="64" t="n">
        <f aca="false">G78*F81</f>
        <v>235.0600912</v>
      </c>
    </row>
    <row r="82" customFormat="false" ht="12.75" hidden="false" customHeight="true" outlineLevel="0" collapsed="false">
      <c r="A82" s="49" t="s">
        <v>8</v>
      </c>
      <c r="B82" s="50" t="s">
        <v>70</v>
      </c>
      <c r="C82" s="50"/>
      <c r="D82" s="50"/>
      <c r="E82" s="50"/>
      <c r="F82" s="75" t="n">
        <v>0.025</v>
      </c>
      <c r="G82" s="64" t="n">
        <f aca="false">G78*F82</f>
        <v>29.3825114</v>
      </c>
    </row>
    <row r="83" customFormat="false" ht="12.75" hidden="false" customHeight="true" outlineLevel="0" collapsed="false">
      <c r="A83" s="49" t="s">
        <v>11</v>
      </c>
      <c r="B83" s="50" t="s">
        <v>71</v>
      </c>
      <c r="C83" s="50"/>
      <c r="D83" s="50"/>
      <c r="E83" s="50"/>
      <c r="F83" s="75" t="n">
        <v>0.03</v>
      </c>
      <c r="G83" s="64" t="n">
        <f aca="false">G78*F83</f>
        <v>35.25901368</v>
      </c>
    </row>
    <row r="84" customFormat="false" ht="12.75" hidden="false" customHeight="true" outlineLevel="0" collapsed="false">
      <c r="A84" s="49" t="s">
        <v>14</v>
      </c>
      <c r="B84" s="50" t="s">
        <v>72</v>
      </c>
      <c r="C84" s="50"/>
      <c r="D84" s="50"/>
      <c r="E84" s="50"/>
      <c r="F84" s="75" t="n">
        <v>0.015</v>
      </c>
      <c r="G84" s="64" t="n">
        <f aca="false">G78*F84</f>
        <v>17.62950684</v>
      </c>
    </row>
    <row r="85" customFormat="false" ht="12.75" hidden="false" customHeight="true" outlineLevel="0" collapsed="false">
      <c r="A85" s="49" t="s">
        <v>44</v>
      </c>
      <c r="B85" s="50" t="s">
        <v>73</v>
      </c>
      <c r="C85" s="50"/>
      <c r="D85" s="50"/>
      <c r="E85" s="50"/>
      <c r="F85" s="75" t="n">
        <v>0.01</v>
      </c>
      <c r="G85" s="64" t="n">
        <f aca="false">G78*F85</f>
        <v>11.75300456</v>
      </c>
    </row>
    <row r="86" customFormat="false" ht="12.75" hidden="false" customHeight="true" outlineLevel="0" collapsed="false">
      <c r="A86" s="49" t="s">
        <v>46</v>
      </c>
      <c r="B86" s="50" t="s">
        <v>74</v>
      </c>
      <c r="C86" s="50"/>
      <c r="D86" s="50"/>
      <c r="E86" s="50"/>
      <c r="F86" s="75" t="n">
        <v>0.006</v>
      </c>
      <c r="G86" s="64" t="n">
        <f aca="false">G78*F86</f>
        <v>7.051802736</v>
      </c>
    </row>
    <row r="87" customFormat="false" ht="12.75" hidden="false" customHeight="true" outlineLevel="0" collapsed="false">
      <c r="A87" s="49" t="s">
        <v>48</v>
      </c>
      <c r="B87" s="13" t="s">
        <v>75</v>
      </c>
      <c r="C87" s="13"/>
      <c r="D87" s="13"/>
      <c r="E87" s="13"/>
      <c r="F87" s="75" t="n">
        <v>0.002</v>
      </c>
      <c r="G87" s="64" t="n">
        <f aca="false">G78*F87</f>
        <v>2.350600912</v>
      </c>
    </row>
    <row r="88" customFormat="false" ht="12.75" hidden="false" customHeight="true" outlineLevel="0" collapsed="false">
      <c r="A88" s="49" t="s">
        <v>76</v>
      </c>
      <c r="B88" s="13" t="s">
        <v>77</v>
      </c>
      <c r="C88" s="13"/>
      <c r="D88" s="13"/>
      <c r="E88" s="13"/>
      <c r="F88" s="75" t="n">
        <v>0.08</v>
      </c>
      <c r="G88" s="64" t="n">
        <f aca="false">G78*F88</f>
        <v>94.02403648</v>
      </c>
    </row>
    <row r="89" customFormat="false" ht="12.75" hidden="false" customHeight="true" outlineLevel="0" collapsed="false">
      <c r="A89" s="76"/>
      <c r="B89" s="77" t="s">
        <v>78</v>
      </c>
      <c r="C89" s="77"/>
      <c r="D89" s="77"/>
      <c r="E89" s="77"/>
      <c r="F89" s="78" t="n">
        <f aca="false">F81+F82+F83+F84+F85+F86+F87+F88</f>
        <v>0.368</v>
      </c>
      <c r="G89" s="79" t="n">
        <f aca="false">SUM(G81:G88)</f>
        <v>432.510567808</v>
      </c>
    </row>
    <row r="90" customFormat="false" ht="12.75" hidden="false" customHeight="true" outlineLevel="0" collapsed="false">
      <c r="A90" s="3"/>
      <c r="B90" s="2"/>
      <c r="C90" s="2"/>
      <c r="D90" s="2"/>
      <c r="E90" s="2"/>
      <c r="F90" s="2"/>
      <c r="G90" s="2"/>
    </row>
    <row r="91" customFormat="false" ht="12.75" hidden="false" customHeight="true" outlineLevel="0" collapsed="false">
      <c r="A91" s="26" t="s">
        <v>79</v>
      </c>
      <c r="B91" s="26"/>
      <c r="C91" s="26"/>
      <c r="D91" s="26"/>
      <c r="E91" s="26"/>
      <c r="F91" s="26"/>
      <c r="G91" s="26"/>
    </row>
    <row r="92" customFormat="false" ht="12.75" hidden="false" customHeight="true" outlineLevel="0" collapsed="false">
      <c r="A92" s="26"/>
      <c r="B92" s="26"/>
      <c r="C92" s="26"/>
      <c r="D92" s="26"/>
      <c r="E92" s="26"/>
      <c r="F92" s="26"/>
      <c r="G92" s="26"/>
    </row>
    <row r="93" customFormat="false" ht="12.75" hidden="false" customHeight="true" outlineLevel="0" collapsed="false">
      <c r="A93" s="3"/>
      <c r="B93" s="2"/>
      <c r="C93" s="2"/>
      <c r="D93" s="2"/>
      <c r="E93" s="2"/>
      <c r="F93" s="2"/>
      <c r="G93" s="2"/>
    </row>
    <row r="94" customFormat="false" ht="12.75" hidden="false" customHeight="true" outlineLevel="0" collapsed="false">
      <c r="A94" s="26" t="s">
        <v>80</v>
      </c>
      <c r="B94" s="26"/>
      <c r="C94" s="26"/>
      <c r="D94" s="26"/>
      <c r="E94" s="26"/>
      <c r="F94" s="26"/>
      <c r="G94" s="26"/>
    </row>
    <row r="95" customFormat="false" ht="12.75" hidden="false" customHeight="true" outlineLevel="0" collapsed="false">
      <c r="A95" s="26"/>
      <c r="B95" s="26"/>
      <c r="C95" s="26"/>
      <c r="D95" s="26"/>
      <c r="E95" s="26"/>
      <c r="F95" s="26"/>
      <c r="G95" s="26"/>
    </row>
    <row r="96" customFormat="false" ht="12.75" hidden="false" customHeight="true" outlineLevel="0" collapsed="false">
      <c r="A96" s="3"/>
      <c r="B96" s="2"/>
      <c r="C96" s="2"/>
      <c r="D96" s="2"/>
      <c r="E96" s="2"/>
      <c r="F96" s="2"/>
      <c r="G96" s="2"/>
    </row>
    <row r="97" customFormat="false" ht="12.75" hidden="false" customHeight="true" outlineLevel="0" collapsed="false">
      <c r="A97" s="26" t="s">
        <v>81</v>
      </c>
      <c r="B97" s="26"/>
      <c r="C97" s="26"/>
      <c r="D97" s="26"/>
      <c r="E97" s="26"/>
      <c r="F97" s="26"/>
      <c r="G97" s="26"/>
    </row>
    <row r="98" customFormat="false" ht="12.75" hidden="false" customHeight="true" outlineLevel="0" collapsed="false">
      <c r="A98" s="26"/>
      <c r="B98" s="80"/>
      <c r="C98" s="80"/>
      <c r="D98" s="80"/>
      <c r="E98" s="80"/>
      <c r="F98" s="80"/>
      <c r="G98" s="80"/>
    </row>
    <row r="99" customFormat="false" ht="12.75" hidden="false" customHeight="true" outlineLevel="0" collapsed="false">
      <c r="A99" s="81" t="s">
        <v>82</v>
      </c>
      <c r="B99" s="81"/>
      <c r="C99" s="81"/>
      <c r="D99" s="81"/>
      <c r="E99" s="81"/>
      <c r="F99" s="81"/>
      <c r="G99" s="81"/>
    </row>
    <row r="100" customFormat="false" ht="12.75" hidden="false" customHeight="true" outlineLevel="0" collapsed="false">
      <c r="A100" s="3"/>
      <c r="B100" s="2"/>
      <c r="C100" s="2"/>
      <c r="D100" s="2"/>
      <c r="E100" s="2"/>
      <c r="F100" s="2"/>
      <c r="G100" s="2"/>
    </row>
    <row r="101" customFormat="false" ht="14.25" hidden="false" customHeight="true" outlineLevel="0" collapsed="false">
      <c r="A101" s="74" t="s">
        <v>83</v>
      </c>
      <c r="B101" s="82" t="s">
        <v>84</v>
      </c>
      <c r="C101" s="82"/>
      <c r="D101" s="82"/>
      <c r="E101" s="82"/>
      <c r="F101" s="83" t="s">
        <v>39</v>
      </c>
      <c r="G101" s="83"/>
    </row>
    <row r="102" customFormat="false" ht="14.25" hidden="false" customHeight="true" outlineLevel="0" collapsed="false">
      <c r="A102" s="49" t="s">
        <v>6</v>
      </c>
      <c r="B102" s="50" t="s">
        <v>85</v>
      </c>
      <c r="C102" s="50"/>
      <c r="D102" s="50"/>
      <c r="E102" s="50"/>
      <c r="F102" s="84"/>
      <c r="G102" s="84"/>
    </row>
    <row r="103" customFormat="false" ht="14.25" hidden="false" customHeight="true" outlineLevel="0" collapsed="false">
      <c r="A103" s="49" t="s">
        <v>8</v>
      </c>
      <c r="B103" s="50" t="s">
        <v>86</v>
      </c>
      <c r="C103" s="50"/>
      <c r="D103" s="50"/>
      <c r="E103" s="50"/>
      <c r="F103" s="85" t="n">
        <f aca="false">22*7.08</f>
        <v>155.76</v>
      </c>
      <c r="G103" s="85"/>
      <c r="H103" s="86" t="n">
        <f aca="false">155.76*0.8</f>
        <v>124.608</v>
      </c>
    </row>
    <row r="104" customFormat="false" ht="14.25" hidden="false" customHeight="true" outlineLevel="0" collapsed="false">
      <c r="A104" s="49" t="s">
        <v>11</v>
      </c>
      <c r="B104" s="50" t="s">
        <v>87</v>
      </c>
      <c r="C104" s="50"/>
      <c r="D104" s="50"/>
      <c r="E104" s="50"/>
      <c r="F104" s="87" t="n">
        <v>40.2</v>
      </c>
      <c r="G104" s="87"/>
      <c r="H104" s="86"/>
    </row>
    <row r="105" customFormat="false" ht="14.25" hidden="false" customHeight="true" outlineLevel="0" collapsed="false">
      <c r="A105" s="49" t="s">
        <v>14</v>
      </c>
      <c r="B105" s="50" t="s">
        <v>88</v>
      </c>
      <c r="C105" s="50"/>
      <c r="D105" s="50"/>
      <c r="E105" s="50"/>
      <c r="F105" s="88" t="n">
        <v>100</v>
      </c>
      <c r="G105" s="88"/>
      <c r="H105" s="89" t="n">
        <f aca="false">100*0.8</f>
        <v>80</v>
      </c>
    </row>
    <row r="106" customFormat="false" ht="14.25" hidden="false" customHeight="true" outlineLevel="0" collapsed="false">
      <c r="A106" s="90" t="s">
        <v>50</v>
      </c>
      <c r="B106" s="90"/>
      <c r="C106" s="90"/>
      <c r="D106" s="90"/>
      <c r="E106" s="90"/>
      <c r="F106" s="79" t="n">
        <f aca="false">F102+F103+F104+F105</f>
        <v>295.96</v>
      </c>
      <c r="G106" s="79"/>
    </row>
    <row r="107" customFormat="false" ht="12.75" hidden="false" customHeight="true" outlineLevel="0" collapsed="false">
      <c r="A107" s="91"/>
      <c r="B107" s="91"/>
      <c r="C107" s="91"/>
      <c r="D107" s="91"/>
      <c r="E107" s="91"/>
      <c r="F107" s="91"/>
      <c r="G107" s="91"/>
    </row>
    <row r="108" customFormat="false" ht="12.75" hidden="false" customHeight="true" outlineLevel="0" collapsed="false">
      <c r="A108" s="26" t="s">
        <v>89</v>
      </c>
      <c r="B108" s="26"/>
      <c r="C108" s="26"/>
      <c r="D108" s="26"/>
      <c r="E108" s="26"/>
      <c r="F108" s="26"/>
      <c r="G108" s="26"/>
    </row>
    <row r="109" customFormat="false" ht="14.25" hidden="false" customHeight="true" outlineLevel="0" collapsed="false"/>
    <row r="110" customFormat="false" ht="14.25" hidden="false" customHeight="true" outlineLevel="0" collapsed="false">
      <c r="A110" s="26" t="s">
        <v>90</v>
      </c>
      <c r="B110" s="26"/>
      <c r="C110" s="26"/>
      <c r="D110" s="26"/>
      <c r="E110" s="26"/>
      <c r="F110" s="26"/>
      <c r="G110" s="26"/>
    </row>
    <row r="111" customFormat="false" ht="14.25" hidden="false" customHeight="true" outlineLevel="0" collapsed="false">
      <c r="A111" s="26"/>
      <c r="B111" s="26"/>
      <c r="C111" s="26"/>
      <c r="D111" s="26"/>
      <c r="E111" s="26"/>
      <c r="F111" s="26"/>
      <c r="G111" s="26"/>
    </row>
    <row r="112" customFormat="false" ht="14.25" hidden="false" customHeight="true" outlineLevel="0" collapsed="false"/>
    <row r="113" customFormat="false" ht="14.25" hidden="false" customHeight="true" outlineLevel="0" collapsed="false">
      <c r="A113" s="26" t="s">
        <v>91</v>
      </c>
      <c r="B113" s="26"/>
      <c r="C113" s="26"/>
      <c r="D113" s="26"/>
      <c r="E113" s="26"/>
      <c r="F113" s="26"/>
      <c r="G113" s="26"/>
    </row>
    <row r="114" customFormat="false" ht="14.25" hidden="false" customHeight="true" outlineLevel="0" collapsed="false"/>
    <row r="115" customFormat="false" ht="14.25" hidden="false" customHeight="true" outlineLevel="0" collapsed="false">
      <c r="A115" s="74" t="n">
        <v>2</v>
      </c>
      <c r="B115" s="19" t="s">
        <v>92</v>
      </c>
      <c r="C115" s="19"/>
      <c r="D115" s="19"/>
      <c r="E115" s="19"/>
      <c r="F115" s="83" t="s">
        <v>39</v>
      </c>
      <c r="G115" s="83"/>
    </row>
    <row r="116" customFormat="false" ht="14.85" hidden="false" customHeight="true" outlineLevel="0" collapsed="false">
      <c r="A116" s="49" t="s">
        <v>55</v>
      </c>
      <c r="B116" s="31" t="s">
        <v>93</v>
      </c>
      <c r="C116" s="31"/>
      <c r="D116" s="31"/>
      <c r="E116" s="31"/>
      <c r="F116" s="88" t="n">
        <f aca="false">G68</f>
        <v>199.380456</v>
      </c>
      <c r="G116" s="88"/>
    </row>
    <row r="117" customFormat="false" ht="12.75" hidden="false" customHeight="true" outlineLevel="0" collapsed="false">
      <c r="A117" s="49" t="s">
        <v>65</v>
      </c>
      <c r="B117" s="31" t="s">
        <v>66</v>
      </c>
      <c r="C117" s="31"/>
      <c r="D117" s="31"/>
      <c r="E117" s="31"/>
      <c r="F117" s="88" t="n">
        <f aca="false">G89</f>
        <v>432.510567808</v>
      </c>
      <c r="G117" s="88"/>
    </row>
    <row r="118" customFormat="false" ht="12.75" hidden="false" customHeight="true" outlineLevel="0" collapsed="false">
      <c r="A118" s="49" t="s">
        <v>83</v>
      </c>
      <c r="B118" s="31" t="s">
        <v>94</v>
      </c>
      <c r="C118" s="31"/>
      <c r="D118" s="31"/>
      <c r="E118" s="31"/>
      <c r="F118" s="88" t="n">
        <f aca="false">F106</f>
        <v>295.96</v>
      </c>
      <c r="G118" s="88"/>
    </row>
    <row r="119" customFormat="false" ht="12.75" hidden="false" customHeight="true" outlineLevel="0" collapsed="false">
      <c r="A119" s="90" t="s">
        <v>50</v>
      </c>
      <c r="B119" s="90"/>
      <c r="C119" s="90"/>
      <c r="D119" s="90"/>
      <c r="E119" s="90"/>
      <c r="F119" s="79" t="n">
        <f aca="false">F116+F117+F118</f>
        <v>927.851023808</v>
      </c>
      <c r="G119" s="79"/>
    </row>
    <row r="120" customFormat="false" ht="12.75" hidden="false" customHeight="true" outlineLevel="0" collapsed="false">
      <c r="A120" s="2"/>
      <c r="B120" s="2"/>
      <c r="C120" s="2"/>
      <c r="D120" s="2"/>
      <c r="E120" s="2"/>
      <c r="F120" s="2"/>
      <c r="G120" s="2"/>
    </row>
    <row r="121" customFormat="false" ht="12.75" hidden="false" customHeight="true" outlineLevel="0" collapsed="false">
      <c r="A121" s="57" t="s">
        <v>95</v>
      </c>
      <c r="B121" s="57"/>
      <c r="C121" s="57"/>
      <c r="D121" s="57"/>
      <c r="E121" s="57"/>
      <c r="F121" s="57"/>
      <c r="G121" s="57"/>
    </row>
    <row r="122" customFormat="false" ht="14.25" hidden="false" customHeight="true" outlineLevel="0" collapsed="false">
      <c r="B122" s="2"/>
      <c r="C122" s="2"/>
      <c r="D122" s="2"/>
      <c r="E122" s="2"/>
      <c r="F122" s="2"/>
      <c r="G122" s="2"/>
    </row>
    <row r="123" customFormat="false" ht="14.25" hidden="false" customHeight="true" outlineLevel="0" collapsed="false">
      <c r="A123" s="58" t="n">
        <v>3</v>
      </c>
      <c r="B123" s="59" t="s">
        <v>96</v>
      </c>
      <c r="C123" s="59"/>
      <c r="D123" s="59"/>
      <c r="E123" s="59"/>
      <c r="F123" s="59" t="s">
        <v>57</v>
      </c>
      <c r="G123" s="60" t="s">
        <v>39</v>
      </c>
    </row>
    <row r="124" customFormat="false" ht="14.25" hidden="false" customHeight="true" outlineLevel="0" collapsed="false">
      <c r="A124" s="61" t="s">
        <v>6</v>
      </c>
      <c r="B124" s="10" t="s">
        <v>97</v>
      </c>
      <c r="C124" s="10"/>
      <c r="D124" s="10"/>
      <c r="E124" s="10"/>
      <c r="F124" s="92" t="n">
        <v>0.0042</v>
      </c>
      <c r="G124" s="93" t="n">
        <f aca="false">F54*F124</f>
        <v>4.098864</v>
      </c>
    </row>
    <row r="125" customFormat="false" ht="12.75" hidden="false" customHeight="true" outlineLevel="0" collapsed="false">
      <c r="A125" s="12" t="s">
        <v>8</v>
      </c>
      <c r="B125" s="13" t="s">
        <v>98</v>
      </c>
      <c r="C125" s="13"/>
      <c r="D125" s="13"/>
      <c r="E125" s="13"/>
      <c r="F125" s="94" t="n">
        <v>0.0003</v>
      </c>
      <c r="G125" s="93" t="n">
        <f aca="false">F54*F125</f>
        <v>0.292776</v>
      </c>
    </row>
    <row r="126" customFormat="false" ht="24" hidden="false" customHeight="true" outlineLevel="0" collapsed="false">
      <c r="A126" s="12" t="s">
        <v>11</v>
      </c>
      <c r="B126" s="13" t="s">
        <v>99</v>
      </c>
      <c r="C126" s="13"/>
      <c r="D126" s="13"/>
      <c r="E126" s="13"/>
      <c r="F126" s="94" t="n">
        <v>0.05</v>
      </c>
      <c r="G126" s="93" t="n">
        <f aca="false">F54*F126</f>
        <v>48.796</v>
      </c>
    </row>
    <row r="127" customFormat="false" ht="14.25" hidden="false" customHeight="true" outlineLevel="0" collapsed="false">
      <c r="A127" s="12" t="s">
        <v>14</v>
      </c>
      <c r="B127" s="13" t="s">
        <v>100</v>
      </c>
      <c r="C127" s="13"/>
      <c r="D127" s="13"/>
      <c r="E127" s="13"/>
      <c r="F127" s="94" t="n">
        <v>0.0194</v>
      </c>
      <c r="G127" s="93" t="n">
        <f aca="false">F54*F127</f>
        <v>18.932848</v>
      </c>
    </row>
    <row r="128" customFormat="false" ht="12.75" hidden="false" customHeight="true" outlineLevel="0" collapsed="false">
      <c r="A128" s="12" t="s">
        <v>44</v>
      </c>
      <c r="B128" s="13" t="s">
        <v>101</v>
      </c>
      <c r="C128" s="13"/>
      <c r="D128" s="13"/>
      <c r="E128" s="13"/>
      <c r="F128" s="94" t="n">
        <v>0.0072</v>
      </c>
      <c r="G128" s="32" t="n">
        <v>6.9</v>
      </c>
      <c r="I128" s="95"/>
    </row>
    <row r="129" customFormat="false" ht="12.75" hidden="false" customHeight="true" outlineLevel="0" collapsed="false">
      <c r="A129" s="96"/>
      <c r="B129" s="97" t="s">
        <v>102</v>
      </c>
      <c r="C129" s="97"/>
      <c r="D129" s="97"/>
      <c r="E129" s="97"/>
      <c r="F129" s="98" t="n">
        <v>0.0702</v>
      </c>
      <c r="G129" s="99" t="n">
        <f aca="false">SUM(G124:G128)</f>
        <v>79.020488</v>
      </c>
    </row>
    <row r="130" customFormat="false" ht="12.75" hidden="false" customHeight="false" outlineLevel="0" collapsed="false">
      <c r="A130" s="100"/>
      <c r="B130" s="100"/>
      <c r="C130" s="100"/>
      <c r="D130" s="100"/>
      <c r="E130" s="100"/>
      <c r="F130" s="100"/>
      <c r="G130" s="100"/>
    </row>
    <row r="131" customFormat="false" ht="12.75" hidden="false" customHeight="false" outlineLevel="0" collapsed="false">
      <c r="A131" s="57" t="s">
        <v>103</v>
      </c>
      <c r="B131" s="57"/>
      <c r="C131" s="57"/>
      <c r="D131" s="57"/>
      <c r="E131" s="57"/>
      <c r="F131" s="57"/>
      <c r="G131" s="57"/>
    </row>
    <row r="132" customFormat="false" ht="12.75" hidden="false" customHeight="false" outlineLevel="0" collapsed="false">
      <c r="A132" s="100"/>
      <c r="B132" s="100"/>
      <c r="C132" s="100"/>
      <c r="D132" s="100"/>
      <c r="E132" s="100"/>
      <c r="F132" s="100"/>
      <c r="G132" s="100"/>
    </row>
    <row r="133" customFormat="false" ht="35.25" hidden="false" customHeight="true" outlineLevel="0" collapsed="false">
      <c r="A133" s="26" t="s">
        <v>104</v>
      </c>
      <c r="B133" s="26"/>
      <c r="C133" s="26"/>
      <c r="D133" s="26"/>
      <c r="E133" s="26"/>
      <c r="F133" s="26"/>
      <c r="G133" s="26"/>
    </row>
    <row r="134" customFormat="false" ht="12.75" hidden="false" customHeight="false" outlineLevel="0" collapsed="false">
      <c r="A134" s="100"/>
      <c r="B134" s="100"/>
      <c r="C134" s="100"/>
      <c r="D134" s="100"/>
      <c r="E134" s="100"/>
      <c r="F134" s="100"/>
      <c r="G134" s="100"/>
    </row>
    <row r="135" customFormat="false" ht="12.75" hidden="false" customHeight="true" outlineLevel="0" collapsed="false">
      <c r="A135" s="26" t="s">
        <v>105</v>
      </c>
      <c r="B135" s="26"/>
      <c r="C135" s="26"/>
      <c r="D135" s="26"/>
      <c r="E135" s="26"/>
      <c r="F135" s="26"/>
      <c r="G135" s="26"/>
    </row>
    <row r="136" customFormat="false" ht="12.75" hidden="false" customHeight="true" outlineLevel="0" collapsed="false">
      <c r="A136" s="26"/>
      <c r="B136" s="26"/>
      <c r="C136" s="26"/>
      <c r="D136" s="26"/>
      <c r="E136" s="26"/>
      <c r="F136" s="26"/>
      <c r="G136" s="26"/>
    </row>
    <row r="137" customFormat="false" ht="12.75" hidden="false" customHeight="true" outlineLevel="0" collapsed="false">
      <c r="A137" s="71" t="s">
        <v>106</v>
      </c>
      <c r="B137" s="71"/>
      <c r="C137" s="71"/>
      <c r="D137" s="71"/>
      <c r="E137" s="71"/>
      <c r="F137" s="71"/>
      <c r="G137" s="101" t="n">
        <f aca="false">F54+F119+G129</f>
        <v>1982.791511808</v>
      </c>
    </row>
    <row r="138" customFormat="false" ht="12.75" hidden="false" customHeight="false" outlineLevel="0" collapsed="false">
      <c r="A138" s="100"/>
      <c r="B138" s="100"/>
      <c r="C138" s="100"/>
      <c r="D138" s="100"/>
      <c r="E138" s="100"/>
      <c r="F138" s="100"/>
      <c r="G138" s="100"/>
    </row>
    <row r="139" customFormat="false" ht="12.75" hidden="false" customHeight="false" outlineLevel="0" collapsed="false">
      <c r="A139" s="57" t="s">
        <v>107</v>
      </c>
      <c r="B139" s="57"/>
      <c r="C139" s="57"/>
      <c r="D139" s="57"/>
      <c r="E139" s="57"/>
      <c r="F139" s="57"/>
      <c r="G139" s="57"/>
    </row>
    <row r="140" customFormat="false" ht="12.75" hidden="false" customHeight="false" outlineLevel="0" collapsed="false">
      <c r="A140" s="100"/>
      <c r="B140" s="100"/>
      <c r="C140" s="100"/>
      <c r="D140" s="100"/>
      <c r="E140" s="100"/>
      <c r="F140" s="100"/>
      <c r="G140" s="100"/>
    </row>
    <row r="141" customFormat="false" ht="12.75" hidden="false" customHeight="true" outlineLevel="0" collapsed="false">
      <c r="A141" s="58" t="s">
        <v>108</v>
      </c>
      <c r="B141" s="59" t="s">
        <v>109</v>
      </c>
      <c r="C141" s="59"/>
      <c r="D141" s="59"/>
      <c r="E141" s="59"/>
      <c r="F141" s="102" t="s">
        <v>57</v>
      </c>
      <c r="G141" s="60" t="s">
        <v>39</v>
      </c>
    </row>
    <row r="142" customFormat="false" ht="12.75" hidden="false" customHeight="true" outlineLevel="0" collapsed="false">
      <c r="A142" s="49" t="s">
        <v>6</v>
      </c>
      <c r="B142" s="54" t="s">
        <v>110</v>
      </c>
      <c r="C142" s="54"/>
      <c r="D142" s="54"/>
      <c r="E142" s="54"/>
      <c r="F142" s="65" t="n">
        <v>0.0166</v>
      </c>
      <c r="G142" s="103" t="n">
        <f aca="false">G137*F142</f>
        <v>32.9143390960128</v>
      </c>
    </row>
    <row r="143" customFormat="false" ht="14.25" hidden="false" customHeight="true" outlineLevel="0" collapsed="false">
      <c r="A143" s="49" t="s">
        <v>8</v>
      </c>
      <c r="B143" s="54" t="s">
        <v>111</v>
      </c>
      <c r="C143" s="54"/>
      <c r="D143" s="54"/>
      <c r="E143" s="54"/>
      <c r="F143" s="65" t="n">
        <v>0.0002</v>
      </c>
      <c r="G143" s="103" t="n">
        <f aca="false">G137*F143</f>
        <v>0.3965583023616</v>
      </c>
    </row>
    <row r="144" customFormat="false" ht="14.25" hidden="false" customHeight="true" outlineLevel="0" collapsed="false">
      <c r="A144" s="49" t="s">
        <v>11</v>
      </c>
      <c r="B144" s="54" t="s">
        <v>112</v>
      </c>
      <c r="C144" s="54"/>
      <c r="D144" s="54"/>
      <c r="E144" s="54"/>
      <c r="F144" s="65" t="n">
        <v>0.0003</v>
      </c>
      <c r="G144" s="103" t="n">
        <f aca="false">G137*F144</f>
        <v>0.5948374535424</v>
      </c>
    </row>
    <row r="145" customFormat="false" ht="12.75" hidden="false" customHeight="true" outlineLevel="0" collapsed="false">
      <c r="A145" s="49" t="s">
        <v>14</v>
      </c>
      <c r="B145" s="54" t="s">
        <v>113</v>
      </c>
      <c r="C145" s="54"/>
      <c r="D145" s="54"/>
      <c r="E145" s="54"/>
      <c r="F145" s="65" t="n">
        <v>0.0028</v>
      </c>
      <c r="G145" s="103" t="n">
        <f aca="false">G137*F145</f>
        <v>5.5518162330624</v>
      </c>
    </row>
    <row r="146" customFormat="false" ht="12.75" hidden="false" customHeight="true" outlineLevel="0" collapsed="false">
      <c r="A146" s="104" t="s">
        <v>44</v>
      </c>
      <c r="B146" s="105" t="s">
        <v>114</v>
      </c>
      <c r="C146" s="105"/>
      <c r="D146" s="105"/>
      <c r="E146" s="105"/>
      <c r="F146" s="106" t="n">
        <v>0</v>
      </c>
      <c r="G146" s="103" t="n">
        <f aca="false">G137*F146</f>
        <v>0</v>
      </c>
    </row>
    <row r="147" customFormat="false" ht="14.25" hidden="false" customHeight="true" outlineLevel="0" collapsed="false">
      <c r="A147" s="96"/>
      <c r="B147" s="97" t="s">
        <v>102</v>
      </c>
      <c r="C147" s="97"/>
      <c r="D147" s="97"/>
      <c r="E147" s="97"/>
      <c r="F147" s="107" t="n">
        <f aca="false">SUM(F142:F146)</f>
        <v>0.0199</v>
      </c>
      <c r="G147" s="99" t="n">
        <f aca="false">SUM(G142:G146)</f>
        <v>39.4575510849792</v>
      </c>
    </row>
    <row r="148" customFormat="false" ht="14.25" hidden="false" customHeight="true" outlineLevel="0" collapsed="false"/>
    <row r="149" customFormat="false" ht="14.25" hidden="false" customHeight="true" outlineLevel="0" collapsed="false">
      <c r="A149" s="26" t="s">
        <v>115</v>
      </c>
      <c r="B149" s="26"/>
      <c r="C149" s="26"/>
      <c r="D149" s="26"/>
      <c r="E149" s="26"/>
      <c r="F149" s="26"/>
      <c r="G149" s="26"/>
    </row>
    <row r="150" customFormat="false" ht="14.25" hidden="false" customHeight="true" outlineLevel="0" collapsed="false">
      <c r="A150" s="26"/>
      <c r="B150" s="26"/>
      <c r="C150" s="26"/>
      <c r="D150" s="26"/>
      <c r="E150" s="26"/>
      <c r="F150" s="26"/>
      <c r="G150" s="26"/>
    </row>
    <row r="151" customFormat="false" ht="14.25" hidden="false" customHeight="true" outlineLevel="0" collapsed="false"/>
    <row r="152" customFormat="false" ht="14.25" hidden="false" customHeight="true" outlineLevel="0" collapsed="false">
      <c r="A152" s="57" t="s">
        <v>116</v>
      </c>
      <c r="B152" s="57"/>
      <c r="C152" s="57"/>
      <c r="D152" s="57"/>
      <c r="E152" s="57"/>
      <c r="F152" s="57"/>
      <c r="G152" s="57"/>
    </row>
    <row r="153" customFormat="false" ht="14.25" hidden="false" customHeight="true" outlineLevel="0" collapsed="false">
      <c r="A153" s="100"/>
      <c r="B153" s="100"/>
      <c r="C153" s="100"/>
      <c r="D153" s="100"/>
      <c r="E153" s="100"/>
      <c r="F153" s="100"/>
      <c r="G153" s="100"/>
    </row>
    <row r="154" customFormat="false" ht="14.25" hidden="false" customHeight="true" outlineLevel="0" collapsed="false">
      <c r="A154" s="58" t="s">
        <v>117</v>
      </c>
      <c r="B154" s="59" t="s">
        <v>118</v>
      </c>
      <c r="C154" s="59"/>
      <c r="D154" s="59"/>
      <c r="E154" s="59"/>
      <c r="F154" s="102" t="s">
        <v>57</v>
      </c>
      <c r="G154" s="60" t="s">
        <v>39</v>
      </c>
    </row>
    <row r="155" customFormat="false" ht="14.25" hidden="false" customHeight="true" outlineLevel="0" collapsed="false">
      <c r="A155" s="45" t="s">
        <v>6</v>
      </c>
      <c r="B155" s="62" t="s">
        <v>119</v>
      </c>
      <c r="C155" s="62"/>
      <c r="D155" s="62"/>
      <c r="E155" s="62"/>
      <c r="F155" s="63" t="n">
        <v>0</v>
      </c>
      <c r="G155" s="103" t="n">
        <f aca="false">G137*F155</f>
        <v>0</v>
      </c>
    </row>
    <row r="156" customFormat="false" ht="14.25" hidden="false" customHeight="true" outlineLevel="0" collapsed="false">
      <c r="A156" s="66" t="s">
        <v>60</v>
      </c>
      <c r="B156" s="66"/>
      <c r="C156" s="66"/>
      <c r="D156" s="66"/>
      <c r="E156" s="66"/>
      <c r="F156" s="107"/>
      <c r="G156" s="99" t="n">
        <f aca="false">G155</f>
        <v>0</v>
      </c>
    </row>
    <row r="157" customFormat="false" ht="14.25" hidden="false" customHeight="true" outlineLevel="0" collapsed="false">
      <c r="A157" s="108"/>
      <c r="B157" s="7"/>
      <c r="C157" s="7"/>
      <c r="D157" s="7"/>
      <c r="E157" s="7"/>
      <c r="F157" s="109"/>
      <c r="G157" s="110"/>
    </row>
    <row r="158" customFormat="false" ht="14.25" hidden="false" customHeight="true" outlineLevel="0" collapsed="false">
      <c r="A158" s="26" t="s">
        <v>120</v>
      </c>
      <c r="B158" s="26"/>
      <c r="C158" s="26"/>
      <c r="D158" s="26"/>
      <c r="E158" s="26"/>
      <c r="F158" s="26"/>
      <c r="G158" s="26"/>
    </row>
    <row r="159" customFormat="false" ht="14.25" hidden="false" customHeight="true" outlineLevel="0" collapsed="false">
      <c r="A159" s="26"/>
      <c r="B159" s="26"/>
      <c r="C159" s="26"/>
      <c r="D159" s="26"/>
      <c r="E159" s="26"/>
      <c r="F159" s="26"/>
      <c r="G159" s="26"/>
    </row>
    <row r="160" customFormat="false" ht="14.25" hidden="false" customHeight="true" outlineLevel="0" collapsed="false">
      <c r="A160" s="108"/>
      <c r="B160" s="7"/>
      <c r="C160" s="7"/>
      <c r="D160" s="7"/>
      <c r="E160" s="7"/>
      <c r="F160" s="109"/>
      <c r="G160" s="110"/>
    </row>
    <row r="161" customFormat="false" ht="14.25" hidden="false" customHeight="true" outlineLevel="0" collapsed="false">
      <c r="A161" s="26" t="s">
        <v>121</v>
      </c>
      <c r="B161" s="26"/>
      <c r="C161" s="26"/>
      <c r="D161" s="26"/>
      <c r="E161" s="26"/>
      <c r="F161" s="26"/>
      <c r="G161" s="26"/>
    </row>
    <row r="162" customFormat="false" ht="14.25" hidden="false" customHeight="true" outlineLevel="0" collapsed="false">
      <c r="A162" s="111"/>
      <c r="B162" s="111"/>
      <c r="C162" s="111"/>
      <c r="D162" s="111"/>
      <c r="E162" s="111"/>
      <c r="F162" s="111"/>
      <c r="G162" s="111"/>
    </row>
    <row r="163" customFormat="false" ht="14.25" hidden="false" customHeight="true" outlineLevel="0" collapsed="false">
      <c r="A163" s="58" t="n">
        <v>4</v>
      </c>
      <c r="C163" s="59"/>
      <c r="D163" s="59"/>
      <c r="E163" s="59"/>
      <c r="F163" s="43" t="s">
        <v>57</v>
      </c>
      <c r="G163" s="60" t="s">
        <v>39</v>
      </c>
    </row>
    <row r="164" customFormat="false" ht="14.25" hidden="false" customHeight="true" outlineLevel="0" collapsed="false">
      <c r="A164" s="45" t="s">
        <v>108</v>
      </c>
      <c r="B164" s="54" t="s">
        <v>122</v>
      </c>
      <c r="C164" s="54"/>
      <c r="D164" s="54"/>
      <c r="E164" s="54"/>
      <c r="F164" s="63"/>
      <c r="G164" s="112" t="n">
        <f aca="false">G147</f>
        <v>39.4575510849792</v>
      </c>
    </row>
    <row r="165" customFormat="false" ht="14.25" hidden="false" customHeight="true" outlineLevel="0" collapsed="false">
      <c r="A165" s="49" t="s">
        <v>117</v>
      </c>
      <c r="B165" s="54" t="s">
        <v>123</v>
      </c>
      <c r="C165" s="54"/>
      <c r="D165" s="54"/>
      <c r="E165" s="54"/>
      <c r="F165" s="65"/>
      <c r="G165" s="112" t="n">
        <f aca="false">G156</f>
        <v>0</v>
      </c>
    </row>
    <row r="166" customFormat="false" ht="12.75" hidden="false" customHeight="true" outlineLevel="0" collapsed="false">
      <c r="A166" s="96"/>
      <c r="B166" s="97" t="s">
        <v>102</v>
      </c>
      <c r="C166" s="97"/>
      <c r="D166" s="97"/>
      <c r="E166" s="97"/>
      <c r="F166" s="107"/>
      <c r="G166" s="99" t="n">
        <f aca="false">G164+G165</f>
        <v>39.4575510849792</v>
      </c>
    </row>
    <row r="167" customFormat="false" ht="12.75" hidden="false" customHeight="true" outlineLevel="0" collapsed="false"/>
    <row r="168" customFormat="false" ht="12.75" hidden="false" customHeight="true" outlineLevel="0" collapsed="false">
      <c r="A168" s="57" t="s">
        <v>124</v>
      </c>
      <c r="B168" s="57"/>
      <c r="C168" s="57"/>
      <c r="D168" s="57"/>
      <c r="E168" s="57"/>
      <c r="F168" s="57"/>
      <c r="G168" s="57"/>
    </row>
    <row r="169" customFormat="false" ht="12.75" hidden="false" customHeight="true" outlineLevel="0" collapsed="false"/>
    <row r="170" customFormat="false" ht="12.75" hidden="false" customHeight="true" outlineLevel="0" collapsed="false">
      <c r="A170" s="19" t="n">
        <v>5</v>
      </c>
      <c r="B170" s="20" t="s">
        <v>125</v>
      </c>
      <c r="C170" s="20"/>
      <c r="D170" s="20"/>
      <c r="E170" s="20"/>
      <c r="F170" s="21" t="s">
        <v>39</v>
      </c>
      <c r="G170" s="21"/>
    </row>
    <row r="171" customFormat="false" ht="12.75" hidden="false" customHeight="true" outlineLevel="0" collapsed="false">
      <c r="A171" s="12" t="s">
        <v>6</v>
      </c>
      <c r="B171" s="13" t="s">
        <v>126</v>
      </c>
      <c r="C171" s="13"/>
      <c r="D171" s="13"/>
      <c r="E171" s="13"/>
      <c r="F171" s="113" t="n">
        <v>26.37</v>
      </c>
      <c r="G171" s="113"/>
    </row>
    <row r="172" customFormat="false" ht="12.75" hidden="false" customHeight="true" outlineLevel="0" collapsed="false">
      <c r="A172" s="12" t="s">
        <v>8</v>
      </c>
      <c r="B172" s="13" t="s">
        <v>127</v>
      </c>
      <c r="C172" s="13"/>
      <c r="D172" s="13"/>
      <c r="E172" s="13"/>
      <c r="F172" s="113" t="n">
        <v>340.38</v>
      </c>
      <c r="G172" s="113"/>
    </row>
    <row r="173" customFormat="false" ht="12.75" hidden="false" customHeight="true" outlineLevel="0" collapsed="false">
      <c r="A173" s="12" t="s">
        <v>11</v>
      </c>
      <c r="B173" s="114" t="s">
        <v>128</v>
      </c>
      <c r="C173" s="114"/>
      <c r="D173" s="114"/>
      <c r="E173" s="114"/>
      <c r="F173" s="113" t="n">
        <v>7.35</v>
      </c>
      <c r="G173" s="113"/>
    </row>
    <row r="174" customFormat="false" ht="12.75" hidden="false" customHeight="true" outlineLevel="0" collapsed="false">
      <c r="A174" s="12" t="s">
        <v>14</v>
      </c>
      <c r="B174" s="114" t="s">
        <v>129</v>
      </c>
      <c r="C174" s="114"/>
      <c r="D174" s="114"/>
      <c r="E174" s="114"/>
      <c r="F174" s="113" t="n">
        <v>54.62</v>
      </c>
      <c r="G174" s="113"/>
    </row>
    <row r="175" customFormat="false" ht="12.75" hidden="false" customHeight="true" outlineLevel="0" collapsed="false">
      <c r="A175" s="115"/>
      <c r="B175" s="116" t="s">
        <v>50</v>
      </c>
      <c r="C175" s="116"/>
      <c r="D175" s="116"/>
      <c r="E175" s="116"/>
      <c r="F175" s="117" t="n">
        <f aca="false">F171+F172+F171+F174</f>
        <v>447.74</v>
      </c>
      <c r="G175" s="117"/>
    </row>
    <row r="176" customFormat="false" ht="12.75" hidden="false" customHeight="true" outlineLevel="0" collapsed="false"/>
    <row r="177" customFormat="false" ht="12.75" hidden="false" customHeight="true" outlineLevel="0" collapsed="false">
      <c r="A177" s="26" t="s">
        <v>130</v>
      </c>
      <c r="B177" s="26"/>
      <c r="C177" s="26"/>
      <c r="D177" s="26"/>
      <c r="E177" s="26"/>
      <c r="F177" s="26"/>
      <c r="G177" s="26"/>
    </row>
    <row r="178" customFormat="false" ht="12.75" hidden="false" customHeight="true" outlineLevel="0" collapsed="false">
      <c r="A178" s="118"/>
    </row>
    <row r="179" customFormat="false" ht="12.75" hidden="false" customHeight="true" outlineLevel="0" collapsed="false">
      <c r="A179" s="119" t="s">
        <v>131</v>
      </c>
      <c r="B179" s="119"/>
      <c r="C179" s="119"/>
      <c r="D179" s="119"/>
      <c r="E179" s="119"/>
      <c r="F179" s="119"/>
      <c r="G179" s="119"/>
    </row>
    <row r="180" customFormat="false" ht="12.75" hidden="false" customHeight="true" outlineLevel="0" collapsed="false">
      <c r="A180" s="41"/>
      <c r="B180" s="41"/>
      <c r="C180" s="41"/>
      <c r="D180" s="41"/>
      <c r="E180" s="41"/>
      <c r="F180" s="41"/>
      <c r="G180" s="41"/>
    </row>
    <row r="181" customFormat="false" ht="12.75" hidden="false" customHeight="true" outlineLevel="0" collapsed="false">
      <c r="A181" s="26" t="s">
        <v>132</v>
      </c>
      <c r="B181" s="26"/>
      <c r="C181" s="26"/>
      <c r="D181" s="26"/>
      <c r="E181" s="26"/>
      <c r="F181" s="26"/>
      <c r="G181" s="120" t="n">
        <f aca="false">F203</f>
        <v>2469.98906289298</v>
      </c>
    </row>
    <row r="182" customFormat="false" ht="12.75" hidden="false" customHeight="false" outlineLevel="0" collapsed="false">
      <c r="B182" s="4"/>
      <c r="C182" s="4"/>
      <c r="D182" s="4"/>
      <c r="E182" s="4"/>
      <c r="F182" s="4"/>
      <c r="G182" s="120" t="n">
        <f aca="false">G181+G184</f>
        <v>2544.08873477977</v>
      </c>
    </row>
    <row r="183" customFormat="false" ht="12.75" hidden="false" customHeight="true" outlineLevel="0" collapsed="false">
      <c r="A183" s="121" t="n">
        <v>6</v>
      </c>
      <c r="B183" s="122" t="s">
        <v>133</v>
      </c>
      <c r="C183" s="122"/>
      <c r="D183" s="122"/>
      <c r="E183" s="122"/>
      <c r="F183" s="122" t="s">
        <v>57</v>
      </c>
      <c r="G183" s="123" t="s">
        <v>39</v>
      </c>
    </row>
    <row r="184" customFormat="false" ht="12.75" hidden="false" customHeight="true" outlineLevel="0" collapsed="false">
      <c r="A184" s="124" t="s">
        <v>6</v>
      </c>
      <c r="B184" s="125" t="s">
        <v>134</v>
      </c>
      <c r="C184" s="125"/>
      <c r="D184" s="125"/>
      <c r="E184" s="125"/>
      <c r="F184" s="126" t="n">
        <v>0.03</v>
      </c>
      <c r="G184" s="127" t="n">
        <f aca="false">G181*F184</f>
        <v>74.0996718867894</v>
      </c>
      <c r="H184" s="128"/>
    </row>
    <row r="185" customFormat="false" ht="12.75" hidden="false" customHeight="true" outlineLevel="0" collapsed="false">
      <c r="A185" s="129" t="s">
        <v>8</v>
      </c>
      <c r="B185" s="130" t="s">
        <v>135</v>
      </c>
      <c r="C185" s="130"/>
      <c r="D185" s="130"/>
      <c r="E185" s="130"/>
      <c r="F185" s="131" t="n">
        <v>0.0679</v>
      </c>
      <c r="G185" s="132" t="n">
        <f aca="false">G182*F185</f>
        <v>172.743625091546</v>
      </c>
      <c r="H185" s="128" t="n">
        <f aca="false">G182+G185</f>
        <v>2716.83235987131</v>
      </c>
      <c r="I185" s="133"/>
    </row>
    <row r="186" customFormat="false" ht="14.25" hidden="false" customHeight="true" outlineLevel="0" collapsed="false">
      <c r="A186" s="129" t="s">
        <v>11</v>
      </c>
      <c r="B186" s="130" t="s">
        <v>136</v>
      </c>
      <c r="C186" s="130"/>
      <c r="D186" s="130"/>
      <c r="E186" s="130"/>
      <c r="F186" s="131"/>
      <c r="G186" s="134"/>
      <c r="I186" s="133"/>
    </row>
    <row r="187" customFormat="false" ht="12.75" hidden="false" customHeight="true" outlineLevel="0" collapsed="false">
      <c r="A187" s="129"/>
      <c r="B187" s="135" t="s">
        <v>137</v>
      </c>
      <c r="C187" s="135"/>
      <c r="D187" s="135"/>
      <c r="E187" s="135"/>
      <c r="F187" s="131" t="n">
        <v>0.076</v>
      </c>
      <c r="G187" s="132" t="n">
        <f aca="false">H185/0.8575*F187</f>
        <v>240.79213918393</v>
      </c>
      <c r="H187" s="128"/>
    </row>
    <row r="188" customFormat="false" ht="14.25" hidden="false" customHeight="true" outlineLevel="0" collapsed="false">
      <c r="A188" s="129"/>
      <c r="B188" s="135" t="s">
        <v>138</v>
      </c>
      <c r="C188" s="135"/>
      <c r="D188" s="135"/>
      <c r="E188" s="135"/>
      <c r="F188" s="131" t="n">
        <v>0.0165</v>
      </c>
      <c r="G188" s="132" t="n">
        <f aca="false">H185/0.8575*F188</f>
        <v>52.2772407438795</v>
      </c>
    </row>
    <row r="189" customFormat="false" ht="14.25" hidden="false" customHeight="true" outlineLevel="0" collapsed="false">
      <c r="A189" s="129"/>
      <c r="B189" s="130" t="s">
        <v>139</v>
      </c>
      <c r="C189" s="130"/>
      <c r="D189" s="130"/>
      <c r="E189" s="130"/>
      <c r="F189" s="131" t="n">
        <v>0.05</v>
      </c>
      <c r="G189" s="132" t="n">
        <f aca="false">H185/0.8575*F189</f>
        <v>158.415881042059</v>
      </c>
    </row>
    <row r="190" customFormat="false" ht="14.25" hidden="false" customHeight="true" outlineLevel="0" collapsed="false">
      <c r="A190" s="136"/>
      <c r="B190" s="137" t="s">
        <v>50</v>
      </c>
      <c r="C190" s="137"/>
      <c r="D190" s="137"/>
      <c r="E190" s="137"/>
      <c r="F190" s="138"/>
      <c r="G190" s="139" t="n">
        <f aca="false">G184+G185+G187+G188+G189</f>
        <v>698.328557948204</v>
      </c>
    </row>
    <row r="191" customFormat="false" ht="14.25" hidden="false" customHeight="true" outlineLevel="0" collapsed="false"/>
    <row r="192" customFormat="false" ht="14.25" hidden="false" customHeight="true" outlineLevel="0" collapsed="false">
      <c r="A192" s="28" t="s">
        <v>140</v>
      </c>
      <c r="B192" s="28"/>
      <c r="C192" s="28"/>
      <c r="D192" s="28"/>
      <c r="E192" s="28"/>
      <c r="F192" s="28"/>
      <c r="G192" s="28"/>
    </row>
    <row r="193" customFormat="false" ht="14.25" hidden="false" customHeight="true" outlineLevel="0" collapsed="false">
      <c r="A193" s="29" t="s">
        <v>141</v>
      </c>
      <c r="B193" s="29"/>
      <c r="C193" s="29"/>
      <c r="D193" s="29"/>
      <c r="E193" s="29"/>
      <c r="F193" s="29"/>
      <c r="G193" s="29"/>
    </row>
    <row r="194" customFormat="false" ht="14.25" hidden="false" customHeight="true" outlineLevel="0" collapsed="false">
      <c r="A194" s="29"/>
      <c r="B194" s="4"/>
      <c r="C194" s="4"/>
      <c r="D194" s="4"/>
      <c r="E194" s="4"/>
      <c r="F194" s="4"/>
      <c r="G194" s="4"/>
    </row>
    <row r="195" customFormat="false" ht="14.25" hidden="false" customHeight="true" outlineLevel="0" collapsed="false">
      <c r="A195" s="26" t="s">
        <v>142</v>
      </c>
      <c r="B195" s="26"/>
      <c r="C195" s="26"/>
      <c r="D195" s="26"/>
      <c r="E195" s="26"/>
      <c r="F195" s="26"/>
      <c r="G195" s="26"/>
    </row>
    <row r="196" customFormat="false" ht="14.25" hidden="false" customHeight="true" outlineLevel="0" collapsed="false">
      <c r="A196" s="2"/>
      <c r="B196" s="2"/>
      <c r="C196" s="2"/>
      <c r="D196" s="2"/>
      <c r="E196" s="2"/>
      <c r="F196" s="2"/>
      <c r="G196" s="2"/>
    </row>
    <row r="197" customFormat="false" ht="12.75" hidden="false" customHeight="true" outlineLevel="0" collapsed="false">
      <c r="A197" s="140"/>
      <c r="B197" s="43" t="s">
        <v>143</v>
      </c>
      <c r="C197" s="43"/>
      <c r="D197" s="43"/>
      <c r="E197" s="43"/>
      <c r="F197" s="44" t="s">
        <v>144</v>
      </c>
      <c r="G197" s="44"/>
    </row>
    <row r="198" customFormat="false" ht="14.25" hidden="false" customHeight="true" outlineLevel="0" collapsed="false">
      <c r="A198" s="61" t="s">
        <v>6</v>
      </c>
      <c r="B198" s="10" t="s">
        <v>145</v>
      </c>
      <c r="C198" s="10"/>
      <c r="D198" s="10"/>
      <c r="E198" s="10"/>
      <c r="F198" s="93" t="n">
        <f aca="false">F54</f>
        <v>975.92</v>
      </c>
      <c r="G198" s="93"/>
    </row>
    <row r="199" customFormat="false" ht="14.25" hidden="false" customHeight="true" outlineLevel="0" collapsed="false">
      <c r="A199" s="12" t="s">
        <v>8</v>
      </c>
      <c r="B199" s="13" t="s">
        <v>146</v>
      </c>
      <c r="C199" s="13"/>
      <c r="D199" s="13"/>
      <c r="E199" s="13"/>
      <c r="F199" s="32" t="n">
        <f aca="false">F119</f>
        <v>927.851023808</v>
      </c>
      <c r="G199" s="32"/>
      <c r="K199" s="141"/>
      <c r="L199" s="141"/>
    </row>
    <row r="200" customFormat="false" ht="12.75" hidden="false" customHeight="true" outlineLevel="0" collapsed="false">
      <c r="A200" s="12" t="s">
        <v>11</v>
      </c>
      <c r="B200" s="13" t="s">
        <v>147</v>
      </c>
      <c r="C200" s="13"/>
      <c r="D200" s="13"/>
      <c r="E200" s="13"/>
      <c r="F200" s="32" t="n">
        <f aca="false">G129</f>
        <v>79.020488</v>
      </c>
      <c r="G200" s="32"/>
    </row>
    <row r="201" customFormat="false" ht="14.25" hidden="false" customHeight="true" outlineLevel="0" collapsed="false">
      <c r="A201" s="12" t="s">
        <v>14</v>
      </c>
      <c r="B201" s="13" t="s">
        <v>148</v>
      </c>
      <c r="C201" s="13"/>
      <c r="D201" s="13"/>
      <c r="E201" s="13"/>
      <c r="F201" s="32" t="n">
        <f aca="false">G166</f>
        <v>39.4575510849792</v>
      </c>
      <c r="G201" s="32"/>
    </row>
    <row r="202" customFormat="false" ht="14.25" hidden="false" customHeight="true" outlineLevel="0" collapsed="false">
      <c r="A202" s="12" t="s">
        <v>44</v>
      </c>
      <c r="B202" s="33" t="s">
        <v>149</v>
      </c>
      <c r="C202" s="33"/>
      <c r="D202" s="33"/>
      <c r="E202" s="33"/>
      <c r="F202" s="142" t="n">
        <f aca="false">F175</f>
        <v>447.74</v>
      </c>
      <c r="G202" s="142"/>
      <c r="J202" s="143"/>
    </row>
    <row r="203" customFormat="false" ht="14.25" hidden="false" customHeight="true" outlineLevel="0" collapsed="false">
      <c r="A203" s="12" t="s">
        <v>150</v>
      </c>
      <c r="B203" s="12"/>
      <c r="C203" s="12"/>
      <c r="D203" s="12"/>
      <c r="E203" s="12"/>
      <c r="F203" s="144" t="n">
        <f aca="false">F198+F199+F200+F201+F202</f>
        <v>2469.98906289298</v>
      </c>
      <c r="G203" s="144"/>
    </row>
    <row r="204" customFormat="false" ht="14.25" hidden="false" customHeight="true" outlineLevel="0" collapsed="false">
      <c r="A204" s="12" t="s">
        <v>46</v>
      </c>
      <c r="B204" s="13" t="s">
        <v>151</v>
      </c>
      <c r="C204" s="13"/>
      <c r="D204" s="13"/>
      <c r="E204" s="13"/>
      <c r="F204" s="142" t="n">
        <f aca="false">G190</f>
        <v>698.328557948204</v>
      </c>
      <c r="G204" s="142"/>
    </row>
    <row r="205" customFormat="false" ht="14.25" hidden="false" customHeight="true" outlineLevel="0" collapsed="false">
      <c r="A205" s="42" t="s">
        <v>152</v>
      </c>
      <c r="B205" s="42"/>
      <c r="C205" s="42"/>
      <c r="D205" s="42"/>
      <c r="E205" s="42"/>
      <c r="F205" s="145" t="n">
        <f aca="false">F203+F204</f>
        <v>3168.31762084118</v>
      </c>
      <c r="G205" s="145"/>
    </row>
    <row r="206" customFormat="false" ht="14.25" hidden="false" customHeight="true" outlineLevel="0" collapsed="false">
      <c r="A206" s="146"/>
      <c r="B206" s="146"/>
      <c r="C206" s="146"/>
      <c r="D206" s="146"/>
      <c r="E206" s="146"/>
      <c r="F206" s="146"/>
      <c r="G206" s="146"/>
      <c r="K206" s="143"/>
    </row>
    <row r="207" customFormat="false" ht="12.75" hidden="false" customHeight="true" outlineLevel="0" collapsed="false">
      <c r="A207" s="26" t="s">
        <v>153</v>
      </c>
      <c r="B207" s="26"/>
      <c r="C207" s="26"/>
      <c r="D207" s="26"/>
      <c r="E207" s="26"/>
      <c r="F207" s="26"/>
      <c r="G207" s="26"/>
    </row>
    <row r="208" customFormat="false" ht="14.25" hidden="false" customHeight="true" outlineLevel="0" collapsed="false"/>
    <row r="209" customFormat="false" ht="35.25" hidden="false" customHeight="true" outlineLevel="0" collapsed="false">
      <c r="A209" s="19" t="s">
        <v>154</v>
      </c>
      <c r="B209" s="19"/>
      <c r="C209" s="20" t="s">
        <v>155</v>
      </c>
      <c r="D209" s="20" t="s">
        <v>156</v>
      </c>
      <c r="E209" s="20" t="s">
        <v>157</v>
      </c>
      <c r="F209" s="20" t="s">
        <v>158</v>
      </c>
      <c r="G209" s="21" t="s">
        <v>159</v>
      </c>
    </row>
    <row r="210" customFormat="false" ht="25.5" hidden="false" customHeight="false" outlineLevel="0" collapsed="false">
      <c r="A210" s="12" t="s">
        <v>160</v>
      </c>
      <c r="B210" s="13" t="s">
        <v>21</v>
      </c>
      <c r="C210" s="147" t="n">
        <f aca="false">F205</f>
        <v>3168.31762084118</v>
      </c>
      <c r="D210" s="148" t="n">
        <v>7</v>
      </c>
      <c r="E210" s="147" t="n">
        <f aca="false">C210*D210</f>
        <v>22178.2233458883</v>
      </c>
      <c r="F210" s="149" t="n">
        <v>1</v>
      </c>
      <c r="G210" s="32" t="n">
        <f aca="false">E210*F210</f>
        <v>22178.2233458883</v>
      </c>
      <c r="K210" s="143"/>
    </row>
    <row r="211" customFormat="false" ht="14.25" hidden="false" customHeight="true" outlineLevel="0" collapsed="false">
      <c r="A211" s="90" t="s">
        <v>161</v>
      </c>
      <c r="B211" s="90"/>
      <c r="C211" s="90"/>
      <c r="D211" s="90"/>
      <c r="E211" s="90"/>
      <c r="F211" s="90"/>
      <c r="G211" s="150" t="n">
        <f aca="false">G210</f>
        <v>22178.2233458883</v>
      </c>
      <c r="K211" s="143"/>
    </row>
    <row r="213" customFormat="false" ht="15" hidden="false" customHeight="false" outlineLevel="0" collapsed="false">
      <c r="A213" s="81" t="s">
        <v>162</v>
      </c>
      <c r="B213" s="81"/>
      <c r="C213" s="81"/>
      <c r="D213" s="81"/>
      <c r="E213" s="81"/>
      <c r="F213" s="81"/>
      <c r="G213" s="81"/>
    </row>
    <row r="214" customFormat="false" ht="14.25" hidden="false" customHeight="true" outlineLevel="0" collapsed="false"/>
    <row r="215" customFormat="false" ht="12.75" hidden="false" customHeight="true" outlineLevel="0" collapsed="false">
      <c r="A215" s="140"/>
      <c r="B215" s="43" t="s">
        <v>163</v>
      </c>
      <c r="C215" s="43"/>
      <c r="D215" s="43"/>
      <c r="E215" s="43"/>
      <c r="F215" s="43" t="s">
        <v>144</v>
      </c>
      <c r="G215" s="43"/>
    </row>
    <row r="216" customFormat="false" ht="12.75" hidden="false" customHeight="true" outlineLevel="0" collapsed="false">
      <c r="A216" s="140"/>
      <c r="B216" s="43" t="s">
        <v>164</v>
      </c>
      <c r="C216" s="43"/>
      <c r="D216" s="43"/>
      <c r="E216" s="43"/>
      <c r="F216" s="44" t="s">
        <v>165</v>
      </c>
      <c r="G216" s="44"/>
    </row>
    <row r="217" customFormat="false" ht="12.75" hidden="false" customHeight="true" outlineLevel="0" collapsed="false">
      <c r="A217" s="61" t="s">
        <v>6</v>
      </c>
      <c r="B217" s="151" t="s">
        <v>166</v>
      </c>
      <c r="C217" s="151"/>
      <c r="D217" s="151"/>
      <c r="E217" s="151"/>
      <c r="F217" s="152" t="n">
        <f aca="false">C210</f>
        <v>3168.31762084118</v>
      </c>
      <c r="G217" s="152"/>
    </row>
    <row r="218" customFormat="false" ht="14.25" hidden="false" customHeight="false" outlineLevel="0" collapsed="false">
      <c r="A218" s="12" t="s">
        <v>8</v>
      </c>
      <c r="B218" s="151" t="s">
        <v>167</v>
      </c>
      <c r="C218" s="151"/>
      <c r="D218" s="151"/>
      <c r="E218" s="151"/>
      <c r="F218" s="144" t="n">
        <f aca="false">G211</f>
        <v>22178.2233458883</v>
      </c>
      <c r="G218" s="144"/>
    </row>
    <row r="219" customFormat="false" ht="24.75" hidden="false" customHeight="true" outlineLevel="0" collapsed="false">
      <c r="A219" s="12" t="s">
        <v>11</v>
      </c>
      <c r="B219" s="6" t="s">
        <v>168</v>
      </c>
      <c r="C219" s="6"/>
      <c r="D219" s="6"/>
      <c r="E219" s="6"/>
      <c r="F219" s="144" t="n">
        <f aca="false">F218*12</f>
        <v>266138.680150659</v>
      </c>
      <c r="G219" s="144"/>
    </row>
    <row r="221" customFormat="false" ht="14.25" hidden="false" customHeight="true" outlineLevel="0" collapsed="false">
      <c r="A221" s="153" t="s">
        <v>169</v>
      </c>
      <c r="B221" s="153"/>
      <c r="C221" s="153"/>
      <c r="D221" s="153"/>
      <c r="E221" s="153"/>
      <c r="F221" s="153"/>
      <c r="G221" s="153"/>
    </row>
    <row r="222" customFormat="false" ht="30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2.75" hidden="false" customHeight="true" outlineLevel="0" collapsed="false"/>
    <row r="229" customFormat="false" ht="67.5" hidden="false" customHeight="true" outlineLevel="0" collapsed="false"/>
    <row r="230" customFormat="false" ht="36" hidden="false" customHeight="true" outlineLevel="0" collapsed="false"/>
    <row r="231" customFormat="false" ht="30" hidden="false" customHeight="true" outlineLevel="0" collapsed="false"/>
    <row r="232" customFormat="false" ht="13.5" hidden="false" customHeight="true" outlineLevel="0" collapsed="false"/>
  </sheetData>
  <mergeCells count="204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B53:E53"/>
    <mergeCell ref="F53:G53"/>
    <mergeCell ref="A54:E54"/>
    <mergeCell ref="F54:G54"/>
    <mergeCell ref="A56:G57"/>
    <mergeCell ref="A58:G60"/>
    <mergeCell ref="A61:G61"/>
    <mergeCell ref="A63:G63"/>
    <mergeCell ref="A64:G64"/>
    <mergeCell ref="B65:E65"/>
    <mergeCell ref="B66:E66"/>
    <mergeCell ref="B67:E67"/>
    <mergeCell ref="A68:E68"/>
    <mergeCell ref="B69:E69"/>
    <mergeCell ref="A70:G72"/>
    <mergeCell ref="A73:G74"/>
    <mergeCell ref="A76:G77"/>
    <mergeCell ref="A78:F78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A91:G92"/>
    <mergeCell ref="A94:G95"/>
    <mergeCell ref="A97:G97"/>
    <mergeCell ref="A99:G99"/>
    <mergeCell ref="B101:E101"/>
    <mergeCell ref="F101:G101"/>
    <mergeCell ref="B102:E102"/>
    <mergeCell ref="F102:G102"/>
    <mergeCell ref="B103:E103"/>
    <mergeCell ref="F103:G103"/>
    <mergeCell ref="B104:E104"/>
    <mergeCell ref="F104:G104"/>
    <mergeCell ref="B105:E105"/>
    <mergeCell ref="F105:G105"/>
    <mergeCell ref="A106:E106"/>
    <mergeCell ref="F106:G106"/>
    <mergeCell ref="A107:G107"/>
    <mergeCell ref="A108:G108"/>
    <mergeCell ref="A110:G111"/>
    <mergeCell ref="A113:G113"/>
    <mergeCell ref="B115:E115"/>
    <mergeCell ref="F115:G115"/>
    <mergeCell ref="B116:E116"/>
    <mergeCell ref="F116:G116"/>
    <mergeCell ref="B117:E117"/>
    <mergeCell ref="F117:G117"/>
    <mergeCell ref="B118:E118"/>
    <mergeCell ref="F118:G118"/>
    <mergeCell ref="A119:E119"/>
    <mergeCell ref="F119:G119"/>
    <mergeCell ref="A121:G121"/>
    <mergeCell ref="B123:E123"/>
    <mergeCell ref="B124:E124"/>
    <mergeCell ref="B125:E125"/>
    <mergeCell ref="B126:E126"/>
    <mergeCell ref="B127:E127"/>
    <mergeCell ref="B128:E128"/>
    <mergeCell ref="B129:E129"/>
    <mergeCell ref="A131:G131"/>
    <mergeCell ref="A133:G133"/>
    <mergeCell ref="A135:G135"/>
    <mergeCell ref="A137:F137"/>
    <mergeCell ref="A139:G139"/>
    <mergeCell ref="B141:E141"/>
    <mergeCell ref="B142:E142"/>
    <mergeCell ref="B143:E143"/>
    <mergeCell ref="B144:E144"/>
    <mergeCell ref="B145:E145"/>
    <mergeCell ref="B146:E146"/>
    <mergeCell ref="B147:E147"/>
    <mergeCell ref="A149:G150"/>
    <mergeCell ref="A152:G152"/>
    <mergeCell ref="B154:E154"/>
    <mergeCell ref="B155:E155"/>
    <mergeCell ref="A156:E156"/>
    <mergeCell ref="A158:G159"/>
    <mergeCell ref="A161:G161"/>
    <mergeCell ref="A162:G162"/>
    <mergeCell ref="B164:E164"/>
    <mergeCell ref="B165:E165"/>
    <mergeCell ref="B166:E166"/>
    <mergeCell ref="A168:G168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B175:E175"/>
    <mergeCell ref="F175:G175"/>
    <mergeCell ref="A177:G177"/>
    <mergeCell ref="A179:G179"/>
    <mergeCell ref="A181:F181"/>
    <mergeCell ref="B183:E183"/>
    <mergeCell ref="B184:E184"/>
    <mergeCell ref="B185:E185"/>
    <mergeCell ref="B186:E186"/>
    <mergeCell ref="B187:E187"/>
    <mergeCell ref="B188:E188"/>
    <mergeCell ref="B189:E189"/>
    <mergeCell ref="B190:E190"/>
    <mergeCell ref="A192:G192"/>
    <mergeCell ref="A193:G193"/>
    <mergeCell ref="A195:G195"/>
    <mergeCell ref="B197:E197"/>
    <mergeCell ref="F197:G197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B202:E202"/>
    <mergeCell ref="F202:G202"/>
    <mergeCell ref="A203:E203"/>
    <mergeCell ref="F203:G203"/>
    <mergeCell ref="B204:E204"/>
    <mergeCell ref="F204:G204"/>
    <mergeCell ref="A205:E205"/>
    <mergeCell ref="F205:G205"/>
    <mergeCell ref="A207:G207"/>
    <mergeCell ref="A209:B209"/>
    <mergeCell ref="A211:F211"/>
    <mergeCell ref="A213:G213"/>
    <mergeCell ref="B215:G215"/>
    <mergeCell ref="B216:E216"/>
    <mergeCell ref="F216:G216"/>
    <mergeCell ref="B217:E217"/>
    <mergeCell ref="F217:G217"/>
    <mergeCell ref="B218:E218"/>
    <mergeCell ref="F218:G218"/>
    <mergeCell ref="B219:E219"/>
    <mergeCell ref="F219:G219"/>
    <mergeCell ref="A221:G2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21"/>
  <sheetViews>
    <sheetView showFormulas="false" showGridLines="true" showRowColHeaders="true" showZeros="true" rightToLeft="false" tabSelected="false" showOutlineSymbols="true" defaultGridColor="true" view="normal" topLeftCell="A200" colorId="64" zoomScale="120" zoomScaleNormal="120" zoomScalePageLayoutView="100" workbookViewId="0">
      <selection pane="topLeft" activeCell="A226" activeCellId="0" sqref="A226"/>
    </sheetView>
  </sheetViews>
  <sheetFormatPr defaultRowHeight="12.75" outlineLevelRow="0" outlineLevelCol="0"/>
  <cols>
    <col collapsed="false" customWidth="false" hidden="false" outlineLevel="0" max="1" min="1" style="0" width="11.57"/>
    <col collapsed="false" customWidth="true" hidden="false" outlineLevel="0" max="2" min="2" style="0" width="27.99"/>
    <col collapsed="false" customWidth="true" hidden="false" outlineLevel="0" max="3" min="3" style="0" width="19.42"/>
    <col collapsed="false" customWidth="true" hidden="false" outlineLevel="0" max="4" min="4" style="0" width="15.57"/>
    <col collapsed="false" customWidth="true" hidden="false" outlineLevel="0" max="5" min="5" style="0" width="20.14"/>
    <col collapsed="false" customWidth="true" hidden="false" outlineLevel="0" max="6" min="6" style="0" width="18.58"/>
    <col collapsed="false" customWidth="true" hidden="false" outlineLevel="0" max="7" min="7" style="0" width="15"/>
    <col collapsed="false" customWidth="true" hidden="false" outlineLevel="0" max="8" min="8" style="0" width="14.28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A1" s="1"/>
      <c r="B1" s="1"/>
      <c r="C1" s="1"/>
      <c r="D1" s="1"/>
      <c r="E1" s="1"/>
      <c r="F1" s="1"/>
      <c r="G1" s="1"/>
      <c r="H1" s="1"/>
    </row>
    <row r="2" customFormat="false" ht="12.75" hidden="false" customHeight="fals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2.75" hidden="false" customHeight="false" outlineLevel="0" collapsed="false">
      <c r="A3" s="2" t="s">
        <v>0</v>
      </c>
      <c r="B3" s="2"/>
      <c r="C3" s="2"/>
      <c r="D3" s="2"/>
      <c r="E3" s="2"/>
      <c r="F3" s="2"/>
      <c r="G3" s="2"/>
      <c r="H3" s="1"/>
    </row>
    <row r="4" customFormat="false" ht="12.75" hidden="false" customHeight="false" outlineLevel="0" collapsed="false">
      <c r="A4" s="3" t="s">
        <v>1</v>
      </c>
      <c r="B4" s="3"/>
      <c r="C4" s="3"/>
      <c r="D4" s="3"/>
      <c r="E4" s="3"/>
      <c r="F4" s="3"/>
      <c r="G4" s="3"/>
      <c r="H4" s="1"/>
    </row>
    <row r="5" customFormat="false" ht="13.5" hidden="false" customHeight="false" outlineLevel="0" collapsed="false">
      <c r="A5" s="4"/>
      <c r="B5" s="4"/>
      <c r="C5" s="4"/>
      <c r="D5" s="4"/>
      <c r="E5" s="4"/>
      <c r="F5" s="4"/>
      <c r="G5" s="4"/>
      <c r="H5" s="1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1"/>
    </row>
    <row r="7" customFormat="false" ht="12.75" hidden="false" customHeight="true" outlineLevel="0" collapsed="false">
      <c r="A7" s="6" t="s">
        <v>3</v>
      </c>
      <c r="B7" s="6"/>
      <c r="C7" s="6"/>
      <c r="D7" s="6"/>
      <c r="E7" s="6"/>
      <c r="F7" s="6"/>
      <c r="G7" s="6"/>
      <c r="H7" s="1"/>
    </row>
    <row r="8" customFormat="false" ht="12.75" hidden="false" customHeight="false" outlineLevel="0" collapsed="false">
      <c r="A8" s="7"/>
      <c r="B8" s="7"/>
      <c r="C8" s="7"/>
      <c r="D8" s="7"/>
      <c r="E8" s="7"/>
      <c r="F8" s="8"/>
      <c r="G8" s="8"/>
      <c r="H8" s="1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4"/>
      <c r="G9" s="4"/>
      <c r="H9" s="1"/>
    </row>
    <row r="10" customFormat="false" ht="12.75" hidden="false" customHeight="false" outlineLevel="0" collapsed="false">
      <c r="A10" s="7"/>
      <c r="B10" s="7"/>
      <c r="C10" s="7"/>
      <c r="D10" s="7"/>
      <c r="E10" s="7"/>
      <c r="F10" s="4"/>
      <c r="G10" s="4"/>
      <c r="H10" s="1"/>
    </row>
    <row r="11" customFormat="false" ht="12.75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  <c r="H11" s="1"/>
    </row>
    <row r="12" customFormat="false" ht="13.5" hidden="false" customHeight="false" outlineLevel="0" collapsed="false">
      <c r="A12" s="3"/>
      <c r="B12" s="3"/>
      <c r="C12" s="3"/>
      <c r="D12" s="3"/>
      <c r="E12" s="3"/>
      <c r="F12" s="3"/>
      <c r="G12" s="3"/>
      <c r="H12" s="1"/>
    </row>
    <row r="13" customFormat="false" ht="12.75" hidden="false" customHeight="true" outlineLevel="0" collapsed="false">
      <c r="A13" s="9" t="s">
        <v>6</v>
      </c>
      <c r="B13" s="10" t="s">
        <v>7</v>
      </c>
      <c r="C13" s="10"/>
      <c r="D13" s="10"/>
      <c r="E13" s="10"/>
      <c r="F13" s="11"/>
      <c r="G13" s="11"/>
      <c r="H13" s="1"/>
    </row>
    <row r="14" customFormat="false" ht="12.75" hidden="false" customHeight="true" outlineLevel="0" collapsed="false">
      <c r="A14" s="12" t="s">
        <v>8</v>
      </c>
      <c r="B14" s="13" t="s">
        <v>9</v>
      </c>
      <c r="C14" s="13"/>
      <c r="D14" s="13"/>
      <c r="E14" s="13"/>
      <c r="F14" s="14" t="s">
        <v>10</v>
      </c>
      <c r="G14" s="14"/>
      <c r="H14" s="1"/>
    </row>
    <row r="15" customFormat="false" ht="12.75" hidden="false" customHeight="true" outlineLevel="0" collapsed="false">
      <c r="A15" s="12" t="s">
        <v>11</v>
      </c>
      <c r="B15" s="13" t="s">
        <v>12</v>
      </c>
      <c r="C15" s="13"/>
      <c r="D15" s="13"/>
      <c r="E15" s="13"/>
      <c r="F15" s="15" t="s">
        <v>13</v>
      </c>
      <c r="G15" s="15"/>
      <c r="H15" s="1"/>
    </row>
    <row r="16" customFormat="false" ht="15" hidden="false" customHeight="true" outlineLevel="0" collapsed="false">
      <c r="A16" s="16" t="s">
        <v>14</v>
      </c>
      <c r="B16" s="17" t="s">
        <v>15</v>
      </c>
      <c r="C16" s="17"/>
      <c r="D16" s="17"/>
      <c r="E16" s="17"/>
      <c r="F16" s="18" t="n">
        <v>12</v>
      </c>
      <c r="G16" s="18"/>
      <c r="H16" s="1"/>
    </row>
    <row r="17" customFormat="false" ht="12.75" hidden="false" customHeight="false" outlineLevel="0" collapsed="false">
      <c r="A17" s="3" t="s">
        <v>16</v>
      </c>
      <c r="B17" s="3"/>
      <c r="C17" s="3"/>
      <c r="D17" s="3"/>
      <c r="E17" s="3"/>
      <c r="F17" s="3"/>
      <c r="G17" s="3"/>
      <c r="H17" s="1"/>
    </row>
    <row r="18" customFormat="false" ht="12.75" hidden="false" customHeight="false" outlineLevel="0" collapsed="false">
      <c r="A18" s="3"/>
      <c r="B18" s="3"/>
      <c r="C18" s="3"/>
      <c r="D18" s="3"/>
      <c r="E18" s="3"/>
      <c r="F18" s="3"/>
      <c r="G18" s="3"/>
      <c r="H18" s="1"/>
    </row>
    <row r="19" customFormat="false" ht="13.5" hidden="false" customHeight="false" outlineLevel="0" collapsed="false">
      <c r="A19" s="3"/>
      <c r="B19" s="3"/>
      <c r="C19" s="3"/>
      <c r="D19" s="3"/>
      <c r="E19" s="3"/>
      <c r="F19" s="3"/>
      <c r="G19" s="3"/>
      <c r="H19" s="1"/>
    </row>
    <row r="20" customFormat="false" ht="25.5" hidden="false" customHeight="true" outlineLevel="0" collapsed="false">
      <c r="A20" s="19" t="s">
        <v>17</v>
      </c>
      <c r="B20" s="20" t="s">
        <v>18</v>
      </c>
      <c r="C20" s="20"/>
      <c r="D20" s="20"/>
      <c r="E20" s="20"/>
      <c r="F20" s="21" t="s">
        <v>19</v>
      </c>
      <c r="G20" s="21"/>
      <c r="H20" s="1"/>
    </row>
    <row r="21" customFormat="false" ht="26.25" hidden="false" customHeight="true" outlineLevel="0" collapsed="false">
      <c r="A21" s="16" t="s">
        <v>20</v>
      </c>
      <c r="B21" s="22" t="s">
        <v>21</v>
      </c>
      <c r="C21" s="22"/>
      <c r="D21" s="22"/>
      <c r="E21" s="22"/>
      <c r="F21" s="18" t="s">
        <v>170</v>
      </c>
      <c r="G21" s="18"/>
      <c r="H21" s="1"/>
    </row>
    <row r="22" customFormat="false" ht="12.75" hidden="false" customHeight="false" outlineLevel="0" collapsed="false">
      <c r="A22" s="23"/>
      <c r="B22" s="23"/>
      <c r="C22" s="23"/>
      <c r="D22" s="23"/>
      <c r="E22" s="23"/>
      <c r="F22" s="23"/>
      <c r="G22" s="23"/>
      <c r="H22" s="1"/>
    </row>
    <row r="23" customFormat="false" ht="12.75" hidden="false" customHeight="true" outlineLevel="0" collapsed="false">
      <c r="A23" s="24" t="s">
        <v>23</v>
      </c>
      <c r="B23" s="24"/>
      <c r="C23" s="24"/>
      <c r="D23" s="24"/>
      <c r="E23" s="24"/>
      <c r="F23" s="24"/>
      <c r="G23" s="24"/>
      <c r="H23" s="1"/>
    </row>
    <row r="24" customFormat="false" ht="12.75" hidden="false" customHeight="false" outlineLevel="0" collapsed="false">
      <c r="A24" s="24"/>
      <c r="B24" s="24"/>
      <c r="C24" s="24"/>
      <c r="D24" s="24"/>
      <c r="E24" s="24"/>
      <c r="F24" s="24"/>
      <c r="G24" s="24"/>
      <c r="H24" s="1"/>
    </row>
    <row r="25" customFormat="false" ht="12.75" hidden="false" customHeight="false" outlineLevel="0" collapsed="false">
      <c r="A25" s="25"/>
      <c r="B25" s="25"/>
      <c r="C25" s="25"/>
      <c r="D25" s="25"/>
      <c r="E25" s="25"/>
      <c r="F25" s="25"/>
      <c r="G25" s="25"/>
      <c r="H25" s="1"/>
    </row>
    <row r="26" customFormat="false" ht="12.75" hidden="false" customHeight="true" outlineLevel="0" collapsed="false">
      <c r="A26" s="24" t="s">
        <v>24</v>
      </c>
      <c r="B26" s="24"/>
      <c r="C26" s="24"/>
      <c r="D26" s="24"/>
      <c r="E26" s="24"/>
      <c r="F26" s="24"/>
      <c r="G26" s="24"/>
      <c r="H26" s="1"/>
    </row>
    <row r="27" customFormat="false" ht="12.75" hidden="false" customHeight="false" outlineLevel="0" collapsed="false">
      <c r="A27" s="24"/>
      <c r="B27" s="24"/>
      <c r="C27" s="24"/>
      <c r="D27" s="24"/>
      <c r="E27" s="24"/>
      <c r="F27" s="24"/>
      <c r="G27" s="24"/>
      <c r="H27" s="1"/>
    </row>
    <row r="28" customFormat="false" ht="12.75" hidden="false" customHeight="false" outlineLevel="0" collapsed="false">
      <c r="A28" s="25"/>
      <c r="B28" s="25"/>
      <c r="C28" s="25"/>
      <c r="D28" s="25"/>
      <c r="E28" s="25"/>
      <c r="F28" s="25"/>
      <c r="G28" s="25"/>
      <c r="H28" s="1"/>
    </row>
    <row r="29" customFormat="false" ht="12.75" hidden="false" customHeight="true" outlineLevel="0" collapsed="false">
      <c r="A29" s="26" t="s">
        <v>25</v>
      </c>
      <c r="B29" s="26"/>
      <c r="C29" s="26"/>
      <c r="D29" s="26"/>
      <c r="E29" s="26"/>
      <c r="F29" s="26"/>
      <c r="G29" s="26"/>
      <c r="H29" s="1"/>
    </row>
    <row r="30" customFormat="false" ht="12.75" hidden="false" customHeight="false" outlineLevel="0" collapsed="false">
      <c r="A30" s="26"/>
      <c r="B30" s="25"/>
      <c r="C30" s="27"/>
      <c r="D30" s="25"/>
      <c r="E30" s="25"/>
      <c r="F30" s="25"/>
      <c r="G30" s="25"/>
      <c r="H30" s="1"/>
    </row>
    <row r="31" customFormat="false" ht="12.75" hidden="false" customHeight="false" outlineLevel="0" collapsed="false">
      <c r="A31" s="28" t="s">
        <v>26</v>
      </c>
      <c r="B31" s="28"/>
      <c r="C31" s="28"/>
      <c r="D31" s="28"/>
      <c r="E31" s="28"/>
      <c r="F31" s="28"/>
      <c r="G31" s="28"/>
      <c r="H31" s="1"/>
    </row>
    <row r="32" customFormat="false" ht="12.75" hidden="false" customHeight="false" outlineLevel="0" collapsed="false">
      <c r="A32" s="28"/>
      <c r="B32" s="2"/>
      <c r="C32" s="2"/>
      <c r="D32" s="2"/>
      <c r="E32" s="2"/>
      <c r="F32" s="2"/>
      <c r="G32" s="2"/>
      <c r="H32" s="1"/>
    </row>
    <row r="33" customFormat="false" ht="12.75" hidden="false" customHeight="false" outlineLevel="0" collapsed="false">
      <c r="A33" s="29" t="s">
        <v>27</v>
      </c>
      <c r="B33" s="29"/>
      <c r="C33" s="29"/>
      <c r="D33" s="29"/>
      <c r="E33" s="29"/>
      <c r="F33" s="29"/>
      <c r="G33" s="29"/>
      <c r="H33" s="1"/>
    </row>
    <row r="34" customFormat="false" ht="13.5" hidden="false" customHeight="false" outlineLevel="0" collapsed="false">
      <c r="A34" s="28"/>
      <c r="B34" s="2"/>
      <c r="C34" s="2"/>
      <c r="D34" s="2"/>
      <c r="E34" s="2"/>
      <c r="F34" s="2"/>
      <c r="G34" s="2"/>
      <c r="H34" s="1"/>
    </row>
    <row r="35" customFormat="false" ht="12.75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/>
      <c r="H35" s="1"/>
    </row>
    <row r="36" customFormat="false" ht="12.75" hidden="false" customHeight="true" outlineLevel="0" collapsed="false">
      <c r="A36" s="12" t="n">
        <v>1</v>
      </c>
      <c r="B36" s="13" t="s">
        <v>29</v>
      </c>
      <c r="C36" s="13"/>
      <c r="D36" s="13"/>
      <c r="E36" s="13"/>
      <c r="F36" s="14" t="s">
        <v>30</v>
      </c>
      <c r="G36" s="14"/>
      <c r="H36" s="1"/>
    </row>
    <row r="37" customFormat="false" ht="12.75" hidden="false" customHeight="true" outlineLevel="0" collapsed="false">
      <c r="A37" s="12" t="n">
        <v>2</v>
      </c>
      <c r="B37" s="31" t="s">
        <v>31</v>
      </c>
      <c r="C37" s="31"/>
      <c r="D37" s="31"/>
      <c r="E37" s="31"/>
      <c r="F37" s="14" t="s">
        <v>32</v>
      </c>
      <c r="G37" s="14"/>
      <c r="H37" s="1"/>
    </row>
    <row r="38" customFormat="false" ht="12.75" hidden="false" customHeight="true" outlineLevel="0" collapsed="false">
      <c r="A38" s="12" t="n">
        <v>3</v>
      </c>
      <c r="B38" s="31" t="s">
        <v>33</v>
      </c>
      <c r="C38" s="31"/>
      <c r="D38" s="31"/>
      <c r="E38" s="31"/>
      <c r="F38" s="32" t="n">
        <v>975.92</v>
      </c>
      <c r="G38" s="32"/>
      <c r="H38" s="1"/>
    </row>
    <row r="39" customFormat="false" ht="13.5" hidden="false" customHeight="true" outlineLevel="0" collapsed="false">
      <c r="A39" s="16" t="n">
        <v>4</v>
      </c>
      <c r="B39" s="33" t="s">
        <v>34</v>
      </c>
      <c r="C39" s="33"/>
      <c r="D39" s="33"/>
      <c r="E39" s="33"/>
      <c r="F39" s="34" t="n">
        <v>43101</v>
      </c>
      <c r="G39" s="34"/>
      <c r="H39" s="1"/>
    </row>
    <row r="40" customFormat="false" ht="12.75" hidden="false" customHeight="false" outlineLevel="0" collapsed="false">
      <c r="A40" s="23"/>
      <c r="B40" s="35"/>
      <c r="C40" s="35"/>
      <c r="D40" s="35"/>
      <c r="E40" s="35"/>
      <c r="F40" s="36"/>
      <c r="G40" s="36"/>
      <c r="H40" s="1"/>
    </row>
    <row r="41" customFormat="false" ht="12.75" hidden="false" customHeight="false" outlineLevel="0" collapsed="false">
      <c r="A41" s="37" t="s">
        <v>35</v>
      </c>
      <c r="B41" s="37"/>
      <c r="C41" s="37"/>
      <c r="D41" s="37"/>
      <c r="E41" s="37"/>
      <c r="F41" s="37"/>
      <c r="G41" s="37"/>
      <c r="H41" s="1"/>
    </row>
    <row r="42" customFormat="false" ht="12.75" hidden="false" customHeight="false" outlineLevel="0" collapsed="false">
      <c r="A42" s="38"/>
      <c r="B42" s="38"/>
      <c r="C42" s="38"/>
      <c r="D42" s="38"/>
      <c r="E42" s="38"/>
      <c r="F42" s="38"/>
      <c r="G42" s="38"/>
      <c r="H42" s="1"/>
    </row>
    <row r="43" customFormat="false" ht="12.75" hidden="false" customHeight="true" outlineLevel="0" collapsed="false">
      <c r="A43" s="39" t="s">
        <v>36</v>
      </c>
      <c r="B43" s="39"/>
      <c r="C43" s="39"/>
      <c r="D43" s="39"/>
      <c r="E43" s="39"/>
      <c r="F43" s="39"/>
      <c r="G43" s="39"/>
      <c r="H43" s="1"/>
    </row>
    <row r="44" customFormat="false" ht="12.75" hidden="false" customHeight="false" outlineLevel="0" collapsed="false">
      <c r="A44" s="40"/>
      <c r="B44" s="40"/>
      <c r="C44" s="40"/>
      <c r="D44" s="40"/>
      <c r="E44" s="40"/>
      <c r="F44" s="40"/>
      <c r="G44" s="40"/>
      <c r="H44" s="1"/>
    </row>
    <row r="45" customFormat="false" ht="13.5" hidden="false" customHeight="false" outlineLevel="0" collapsed="false">
      <c r="A45" s="41" t="s">
        <v>37</v>
      </c>
      <c r="B45" s="41"/>
      <c r="C45" s="41"/>
      <c r="D45" s="41"/>
      <c r="E45" s="41"/>
      <c r="F45" s="41"/>
      <c r="G45" s="41"/>
      <c r="H45" s="1"/>
    </row>
    <row r="46" customFormat="false" ht="13.5" hidden="false" customHeight="true" outlineLevel="0" collapsed="false">
      <c r="A46" s="42" t="n">
        <v>1</v>
      </c>
      <c r="B46" s="43" t="s">
        <v>38</v>
      </c>
      <c r="C46" s="43"/>
      <c r="D46" s="43"/>
      <c r="E46" s="43"/>
      <c r="F46" s="44" t="s">
        <v>39</v>
      </c>
      <c r="G46" s="44"/>
      <c r="H46" s="1"/>
    </row>
    <row r="47" customFormat="false" ht="12.75" hidden="false" customHeight="true" outlineLevel="0" collapsed="false">
      <c r="A47" s="45" t="s">
        <v>6</v>
      </c>
      <c r="B47" s="46" t="s">
        <v>40</v>
      </c>
      <c r="C47" s="46"/>
      <c r="D47" s="46"/>
      <c r="E47" s="46"/>
      <c r="F47" s="47" t="n">
        <v>975.92</v>
      </c>
      <c r="G47" s="47"/>
      <c r="H47" s="1"/>
    </row>
    <row r="48" customFormat="false" ht="12.75" hidden="false" customHeight="true" outlineLevel="0" collapsed="false">
      <c r="A48" s="49" t="s">
        <v>8</v>
      </c>
      <c r="B48" s="50" t="s">
        <v>41</v>
      </c>
      <c r="C48" s="50"/>
      <c r="D48" s="50"/>
      <c r="E48" s="50"/>
      <c r="F48" s="51" t="n">
        <v>0</v>
      </c>
      <c r="G48" s="51"/>
      <c r="H48" s="52" t="n">
        <v>954</v>
      </c>
    </row>
    <row r="49" customFormat="false" ht="12.75" hidden="false" customHeight="true" outlineLevel="0" collapsed="false">
      <c r="A49" s="49" t="s">
        <v>11</v>
      </c>
      <c r="B49" s="50" t="s">
        <v>42</v>
      </c>
      <c r="C49" s="50"/>
      <c r="D49" s="50"/>
      <c r="E49" s="50"/>
      <c r="F49" s="51" t="n">
        <v>381.6</v>
      </c>
      <c r="G49" s="51"/>
      <c r="H49" s="52" t="n">
        <f aca="false">954*0.4</f>
        <v>381.6</v>
      </c>
    </row>
    <row r="50" customFormat="false" ht="12.75" hidden="false" customHeight="true" outlineLevel="0" collapsed="false">
      <c r="A50" s="49" t="s">
        <v>14</v>
      </c>
      <c r="B50" s="50" t="s">
        <v>43</v>
      </c>
      <c r="C50" s="50"/>
      <c r="D50" s="50"/>
      <c r="E50" s="50"/>
      <c r="F50" s="51" t="n">
        <v>0</v>
      </c>
      <c r="G50" s="51"/>
      <c r="H50" s="1"/>
    </row>
    <row r="51" customFormat="false" ht="12.75" hidden="false" customHeight="true" outlineLevel="0" collapsed="false">
      <c r="A51" s="49" t="s">
        <v>44</v>
      </c>
      <c r="B51" s="54" t="s">
        <v>45</v>
      </c>
      <c r="C51" s="54"/>
      <c r="D51" s="54"/>
      <c r="E51" s="54"/>
      <c r="F51" s="51" t="n">
        <v>0</v>
      </c>
      <c r="G51" s="51"/>
      <c r="H51" s="1"/>
    </row>
    <row r="52" customFormat="false" ht="12.75" hidden="false" customHeight="true" outlineLevel="0" collapsed="false">
      <c r="A52" s="49" t="s">
        <v>46</v>
      </c>
      <c r="B52" s="54" t="s">
        <v>47</v>
      </c>
      <c r="C52" s="54"/>
      <c r="D52" s="54"/>
      <c r="E52" s="54"/>
      <c r="F52" s="51" t="n">
        <v>0</v>
      </c>
      <c r="G52" s="51"/>
      <c r="H52" s="1"/>
    </row>
    <row r="53" customFormat="false" ht="13.5" hidden="false" customHeight="true" outlineLevel="0" collapsed="false">
      <c r="A53" s="49" t="s">
        <v>48</v>
      </c>
      <c r="B53" s="54" t="s">
        <v>49</v>
      </c>
      <c r="C53" s="54"/>
      <c r="D53" s="54"/>
      <c r="E53" s="54"/>
      <c r="F53" s="51" t="n">
        <v>0</v>
      </c>
      <c r="G53" s="51"/>
      <c r="H53" s="1"/>
    </row>
    <row r="54" customFormat="false" ht="13.5" hidden="false" customHeight="true" outlineLevel="0" collapsed="false">
      <c r="A54" s="55" t="s">
        <v>50</v>
      </c>
      <c r="B54" s="55"/>
      <c r="C54" s="55"/>
      <c r="D54" s="55"/>
      <c r="E54" s="55"/>
      <c r="F54" s="56" t="n">
        <f aca="false">F47+F48+F49+F50+F51+F52+F53</f>
        <v>1357.52</v>
      </c>
      <c r="G54" s="56"/>
      <c r="H54" s="1"/>
    </row>
    <row r="55" customFormat="false" ht="12.75" hidden="false" customHeight="false" outlineLevel="0" collapsed="false">
      <c r="A55" s="1"/>
      <c r="B55" s="1"/>
      <c r="C55" s="1"/>
      <c r="D55" s="1"/>
      <c r="E55" s="1"/>
      <c r="F55" s="1"/>
      <c r="G55" s="1"/>
      <c r="H55" s="1"/>
    </row>
    <row r="56" customFormat="false" ht="12.75" hidden="false" customHeight="true" outlineLevel="0" collapsed="false">
      <c r="A56" s="26" t="s">
        <v>51</v>
      </c>
      <c r="B56" s="26"/>
      <c r="C56" s="26"/>
      <c r="D56" s="26"/>
      <c r="E56" s="26"/>
      <c r="F56" s="26"/>
      <c r="G56" s="26"/>
      <c r="H56" s="1"/>
    </row>
    <row r="57" customFormat="false" ht="12.75" hidden="false" customHeight="false" outlineLevel="0" collapsed="false">
      <c r="A57" s="26"/>
      <c r="B57" s="26"/>
      <c r="C57" s="26"/>
      <c r="D57" s="26"/>
      <c r="E57" s="26"/>
      <c r="F57" s="26"/>
      <c r="G57" s="26"/>
      <c r="H57" s="1"/>
    </row>
    <row r="58" customFormat="false" ht="12.75" hidden="false" customHeight="true" outlineLevel="0" collapsed="false">
      <c r="A58" s="26" t="s">
        <v>52</v>
      </c>
      <c r="B58" s="26"/>
      <c r="C58" s="26"/>
      <c r="D58" s="26"/>
      <c r="E58" s="26"/>
      <c r="F58" s="26"/>
      <c r="G58" s="26"/>
      <c r="H58" s="1"/>
    </row>
    <row r="59" customFormat="false" ht="12.75" hidden="false" customHeight="false" outlineLevel="0" collapsed="false">
      <c r="A59" s="26"/>
      <c r="B59" s="26"/>
      <c r="C59" s="26"/>
      <c r="D59" s="26"/>
      <c r="E59" s="26"/>
      <c r="F59" s="26"/>
      <c r="G59" s="26"/>
      <c r="H59" s="1"/>
    </row>
    <row r="60" customFormat="false" ht="12.75" hidden="false" customHeight="false" outlineLevel="0" collapsed="false">
      <c r="A60" s="26"/>
      <c r="B60" s="26"/>
      <c r="C60" s="26"/>
      <c r="D60" s="26"/>
      <c r="E60" s="26"/>
      <c r="F60" s="26"/>
      <c r="G60" s="26"/>
      <c r="H60" s="1"/>
    </row>
    <row r="61" customFormat="false" ht="12.75" hidden="false" customHeight="false" outlineLevel="0" collapsed="false">
      <c r="A61" s="57" t="s">
        <v>53</v>
      </c>
      <c r="B61" s="57"/>
      <c r="C61" s="57"/>
      <c r="D61" s="57"/>
      <c r="E61" s="57"/>
      <c r="F61" s="57"/>
      <c r="G61" s="57"/>
      <c r="H61" s="1"/>
    </row>
    <row r="62" customFormat="false" ht="12.75" hidden="false" customHeight="false" outlineLevel="0" collapsed="false">
      <c r="A62" s="28"/>
      <c r="B62" s="2"/>
      <c r="C62" s="2"/>
      <c r="D62" s="2"/>
      <c r="E62" s="2"/>
      <c r="F62" s="2"/>
      <c r="G62" s="2"/>
      <c r="H62" s="1"/>
    </row>
    <row r="63" customFormat="false" ht="12.75" hidden="false" customHeight="true" outlineLevel="0" collapsed="false">
      <c r="A63" s="26" t="s">
        <v>54</v>
      </c>
      <c r="B63" s="26"/>
      <c r="C63" s="26"/>
      <c r="D63" s="26"/>
      <c r="E63" s="26"/>
      <c r="F63" s="26"/>
      <c r="G63" s="26"/>
      <c r="H63" s="1"/>
    </row>
    <row r="64" customFormat="false" ht="13.5" hidden="false" customHeight="false" outlineLevel="0" collapsed="false">
      <c r="A64" s="3"/>
      <c r="B64" s="3"/>
      <c r="C64" s="3"/>
      <c r="D64" s="3"/>
      <c r="E64" s="3"/>
      <c r="F64" s="3"/>
      <c r="G64" s="3"/>
      <c r="H64" s="1"/>
    </row>
    <row r="65" customFormat="false" ht="13.5" hidden="false" customHeight="true" outlineLevel="0" collapsed="false">
      <c r="A65" s="58" t="s">
        <v>55</v>
      </c>
      <c r="B65" s="59" t="s">
        <v>56</v>
      </c>
      <c r="C65" s="59"/>
      <c r="D65" s="59"/>
      <c r="E65" s="59"/>
      <c r="F65" s="59" t="s">
        <v>57</v>
      </c>
      <c r="G65" s="60" t="s">
        <v>39</v>
      </c>
      <c r="H65" s="1"/>
    </row>
    <row r="66" customFormat="false" ht="12.75" hidden="false" customHeight="true" outlineLevel="0" collapsed="false">
      <c r="A66" s="61" t="s">
        <v>6</v>
      </c>
      <c r="B66" s="62" t="s">
        <v>58</v>
      </c>
      <c r="C66" s="62"/>
      <c r="D66" s="62"/>
      <c r="E66" s="62"/>
      <c r="F66" s="63" t="n">
        <v>0.0833</v>
      </c>
      <c r="G66" s="64" t="n">
        <f aca="false">F54*F66</f>
        <v>113.081416</v>
      </c>
      <c r="H66" s="1"/>
    </row>
    <row r="67" customFormat="false" ht="13.5" hidden="false" customHeight="true" outlineLevel="0" collapsed="false">
      <c r="A67" s="12" t="s">
        <v>8</v>
      </c>
      <c r="B67" s="54" t="s">
        <v>59</v>
      </c>
      <c r="C67" s="54"/>
      <c r="D67" s="54"/>
      <c r="E67" s="54"/>
      <c r="F67" s="65" t="n">
        <v>0.121</v>
      </c>
      <c r="G67" s="64" t="n">
        <f aca="false">F54*F67</f>
        <v>164.25992</v>
      </c>
      <c r="H67" s="1"/>
    </row>
    <row r="68" customFormat="false" ht="13.5" hidden="false" customHeight="true" outlineLevel="0" collapsed="false">
      <c r="A68" s="66" t="s">
        <v>60</v>
      </c>
      <c r="B68" s="66"/>
      <c r="C68" s="66"/>
      <c r="D68" s="66"/>
      <c r="E68" s="66"/>
      <c r="F68" s="67" t="n">
        <f aca="false">F66+F67</f>
        <v>0.2043</v>
      </c>
      <c r="G68" s="68" t="n">
        <f aca="false">G66+G67</f>
        <v>277.341336</v>
      </c>
      <c r="H68" s="1"/>
    </row>
    <row r="69" customFormat="false" ht="12.75" hidden="false" customHeight="false" outlineLevel="0" collapsed="false">
      <c r="A69" s="23"/>
      <c r="B69" s="35"/>
      <c r="C69" s="35"/>
      <c r="D69" s="35"/>
      <c r="E69" s="35"/>
      <c r="F69" s="69"/>
      <c r="G69" s="70"/>
      <c r="H69" s="1"/>
    </row>
    <row r="70" customFormat="false" ht="12.75" hidden="false" customHeight="true" outlineLevel="0" collapsed="false">
      <c r="A70" s="26" t="s">
        <v>61</v>
      </c>
      <c r="B70" s="26"/>
      <c r="C70" s="26"/>
      <c r="D70" s="26"/>
      <c r="E70" s="26"/>
      <c r="F70" s="26"/>
      <c r="G70" s="26"/>
      <c r="H70" s="1"/>
    </row>
    <row r="71" customFormat="false" ht="12.75" hidden="false" customHeight="false" outlineLevel="0" collapsed="false">
      <c r="A71" s="26"/>
      <c r="B71" s="26"/>
      <c r="C71" s="26"/>
      <c r="D71" s="26"/>
      <c r="E71" s="26"/>
      <c r="F71" s="26"/>
      <c r="G71" s="26"/>
      <c r="H71" s="1"/>
    </row>
    <row r="72" customFormat="false" ht="12.75" hidden="false" customHeight="false" outlineLevel="0" collapsed="false">
      <c r="A72" s="26"/>
      <c r="B72" s="26"/>
      <c r="C72" s="26"/>
      <c r="D72" s="26"/>
      <c r="E72" s="26"/>
      <c r="F72" s="26"/>
      <c r="G72" s="26"/>
      <c r="H72" s="1"/>
    </row>
    <row r="73" customFormat="false" ht="12.75" hidden="false" customHeight="true" outlineLevel="0" collapsed="false">
      <c r="A73" s="26" t="s">
        <v>62</v>
      </c>
      <c r="B73" s="26"/>
      <c r="C73" s="26"/>
      <c r="D73" s="26"/>
      <c r="E73" s="26"/>
      <c r="F73" s="26"/>
      <c r="G73" s="26"/>
      <c r="H73" s="1"/>
    </row>
    <row r="74" customFormat="false" ht="12.75" hidden="false" customHeight="false" outlineLevel="0" collapsed="false">
      <c r="A74" s="26"/>
      <c r="B74" s="26"/>
      <c r="C74" s="26"/>
      <c r="D74" s="26"/>
      <c r="E74" s="26"/>
      <c r="F74" s="26"/>
      <c r="G74" s="26"/>
      <c r="H74" s="1"/>
    </row>
    <row r="75" customFormat="false" ht="12.75" hidden="false" customHeight="false" outlineLevel="0" collapsed="false">
      <c r="A75" s="3"/>
      <c r="B75" s="2"/>
      <c r="C75" s="2"/>
      <c r="D75" s="2"/>
      <c r="E75" s="2"/>
      <c r="F75" s="2"/>
      <c r="G75" s="2"/>
      <c r="H75" s="1"/>
    </row>
    <row r="76" customFormat="false" ht="12.75" hidden="false" customHeight="true" outlineLevel="0" collapsed="false">
      <c r="A76" s="26" t="s">
        <v>63</v>
      </c>
      <c r="B76" s="26"/>
      <c r="C76" s="26"/>
      <c r="D76" s="26"/>
      <c r="E76" s="26"/>
      <c r="F76" s="26"/>
      <c r="G76" s="26"/>
      <c r="H76" s="1"/>
    </row>
    <row r="77" customFormat="false" ht="12.75" hidden="false" customHeight="false" outlineLevel="0" collapsed="false">
      <c r="A77" s="26"/>
      <c r="B77" s="26"/>
      <c r="C77" s="26"/>
      <c r="D77" s="26"/>
      <c r="E77" s="26"/>
      <c r="F77" s="26"/>
      <c r="G77" s="26"/>
      <c r="H77" s="1"/>
    </row>
    <row r="78" customFormat="false" ht="12.75" hidden="false" customHeight="true" outlineLevel="0" collapsed="false">
      <c r="A78" s="71" t="s">
        <v>64</v>
      </c>
      <c r="B78" s="71"/>
      <c r="C78" s="71"/>
      <c r="D78" s="71"/>
      <c r="E78" s="71"/>
      <c r="F78" s="71"/>
      <c r="G78" s="72" t="n">
        <f aca="false">F54+G68</f>
        <v>1634.861336</v>
      </c>
      <c r="H78" s="52"/>
    </row>
    <row r="79" customFormat="false" ht="13.5" hidden="false" customHeight="false" outlineLevel="0" collapsed="false">
      <c r="A79" s="73"/>
      <c r="B79" s="2"/>
      <c r="C79" s="2"/>
      <c r="D79" s="2"/>
      <c r="E79" s="2"/>
      <c r="F79" s="2"/>
      <c r="G79" s="2"/>
      <c r="H79" s="1"/>
    </row>
    <row r="80" customFormat="false" ht="13.5" hidden="false" customHeight="true" outlineLevel="0" collapsed="false">
      <c r="A80" s="74" t="s">
        <v>65</v>
      </c>
      <c r="B80" s="59" t="s">
        <v>66</v>
      </c>
      <c r="C80" s="59"/>
      <c r="D80" s="59"/>
      <c r="E80" s="59"/>
      <c r="F80" s="59" t="s">
        <v>67</v>
      </c>
      <c r="G80" s="60" t="s">
        <v>68</v>
      </c>
      <c r="H80" s="1"/>
    </row>
    <row r="81" customFormat="false" ht="12.75" hidden="false" customHeight="true" outlineLevel="0" collapsed="false">
      <c r="A81" s="49" t="s">
        <v>6</v>
      </c>
      <c r="B81" s="50" t="s">
        <v>69</v>
      </c>
      <c r="C81" s="50"/>
      <c r="D81" s="50"/>
      <c r="E81" s="50"/>
      <c r="F81" s="75" t="n">
        <v>0.2</v>
      </c>
      <c r="G81" s="64" t="n">
        <f aca="false">G78*F81</f>
        <v>326.9722672</v>
      </c>
      <c r="H81" s="1"/>
    </row>
    <row r="82" customFormat="false" ht="12.75" hidden="false" customHeight="true" outlineLevel="0" collapsed="false">
      <c r="A82" s="49" t="s">
        <v>8</v>
      </c>
      <c r="B82" s="50" t="s">
        <v>70</v>
      </c>
      <c r="C82" s="50"/>
      <c r="D82" s="50"/>
      <c r="E82" s="50"/>
      <c r="F82" s="75" t="n">
        <v>0.025</v>
      </c>
      <c r="G82" s="64" t="n">
        <f aca="false">G78*F82</f>
        <v>40.8715334</v>
      </c>
      <c r="H82" s="1"/>
    </row>
    <row r="83" customFormat="false" ht="12.75" hidden="false" customHeight="true" outlineLevel="0" collapsed="false">
      <c r="A83" s="49" t="s">
        <v>11</v>
      </c>
      <c r="B83" s="50" t="s">
        <v>71</v>
      </c>
      <c r="C83" s="50"/>
      <c r="D83" s="50"/>
      <c r="E83" s="50"/>
      <c r="F83" s="75" t="n">
        <v>0.03</v>
      </c>
      <c r="G83" s="64" t="n">
        <f aca="false">G78*F83</f>
        <v>49.04584008</v>
      </c>
      <c r="H83" s="1"/>
    </row>
    <row r="84" customFormat="false" ht="12.75" hidden="false" customHeight="true" outlineLevel="0" collapsed="false">
      <c r="A84" s="49" t="s">
        <v>14</v>
      </c>
      <c r="B84" s="50" t="s">
        <v>72</v>
      </c>
      <c r="C84" s="50"/>
      <c r="D84" s="50"/>
      <c r="E84" s="50"/>
      <c r="F84" s="75" t="n">
        <v>0.015</v>
      </c>
      <c r="G84" s="64" t="n">
        <f aca="false">G78*F84</f>
        <v>24.52292004</v>
      </c>
      <c r="H84" s="1"/>
    </row>
    <row r="85" customFormat="false" ht="12.75" hidden="false" customHeight="true" outlineLevel="0" collapsed="false">
      <c r="A85" s="49" t="s">
        <v>44</v>
      </c>
      <c r="B85" s="50" t="s">
        <v>73</v>
      </c>
      <c r="C85" s="50"/>
      <c r="D85" s="50"/>
      <c r="E85" s="50"/>
      <c r="F85" s="75" t="n">
        <v>0.01</v>
      </c>
      <c r="G85" s="64" t="n">
        <f aca="false">G78*F85</f>
        <v>16.34861336</v>
      </c>
      <c r="H85" s="1"/>
    </row>
    <row r="86" customFormat="false" ht="12.75" hidden="false" customHeight="true" outlineLevel="0" collapsed="false">
      <c r="A86" s="49" t="s">
        <v>46</v>
      </c>
      <c r="B86" s="50" t="s">
        <v>74</v>
      </c>
      <c r="C86" s="50"/>
      <c r="D86" s="50"/>
      <c r="E86" s="50"/>
      <c r="F86" s="75" t="n">
        <v>0.006</v>
      </c>
      <c r="G86" s="64" t="n">
        <f aca="false">G78*F86</f>
        <v>9.809168016</v>
      </c>
      <c r="H86" s="1"/>
    </row>
    <row r="87" customFormat="false" ht="12.75" hidden="false" customHeight="true" outlineLevel="0" collapsed="false">
      <c r="A87" s="49" t="s">
        <v>48</v>
      </c>
      <c r="B87" s="13" t="s">
        <v>75</v>
      </c>
      <c r="C87" s="13"/>
      <c r="D87" s="13"/>
      <c r="E87" s="13"/>
      <c r="F87" s="75" t="n">
        <v>0.002</v>
      </c>
      <c r="G87" s="64" t="n">
        <f aca="false">G78*F87</f>
        <v>3.269722672</v>
      </c>
      <c r="H87" s="1"/>
    </row>
    <row r="88" customFormat="false" ht="12.75" hidden="false" customHeight="true" outlineLevel="0" collapsed="false">
      <c r="A88" s="49" t="s">
        <v>76</v>
      </c>
      <c r="B88" s="13" t="s">
        <v>77</v>
      </c>
      <c r="C88" s="13"/>
      <c r="D88" s="13"/>
      <c r="E88" s="13"/>
      <c r="F88" s="75" t="n">
        <v>0.08</v>
      </c>
      <c r="G88" s="64" t="n">
        <f aca="false">G78*F88</f>
        <v>130.78890688</v>
      </c>
      <c r="H88" s="1"/>
    </row>
    <row r="89" customFormat="false" ht="13.5" hidden="false" customHeight="true" outlineLevel="0" collapsed="false">
      <c r="A89" s="76"/>
      <c r="B89" s="77" t="s">
        <v>78</v>
      </c>
      <c r="C89" s="77"/>
      <c r="D89" s="77"/>
      <c r="E89" s="77"/>
      <c r="F89" s="78" t="n">
        <f aca="false">F81+F82+F83+F84+F85+F86+F87+F88</f>
        <v>0.368</v>
      </c>
      <c r="G89" s="79" t="n">
        <f aca="false">SUM(G81:G88)</f>
        <v>601.628971648</v>
      </c>
      <c r="H89" s="1"/>
    </row>
    <row r="90" customFormat="false" ht="12.75" hidden="false" customHeight="false" outlineLevel="0" collapsed="false">
      <c r="A90" s="3"/>
      <c r="B90" s="2"/>
      <c r="C90" s="2"/>
      <c r="D90" s="2"/>
      <c r="E90" s="2"/>
      <c r="F90" s="2"/>
      <c r="G90" s="2"/>
      <c r="H90" s="1"/>
    </row>
    <row r="91" customFormat="false" ht="12.75" hidden="false" customHeight="true" outlineLevel="0" collapsed="false">
      <c r="A91" s="26" t="s">
        <v>79</v>
      </c>
      <c r="B91" s="26"/>
      <c r="C91" s="26"/>
      <c r="D91" s="26"/>
      <c r="E91" s="26"/>
      <c r="F91" s="26"/>
      <c r="G91" s="26"/>
      <c r="H91" s="1"/>
    </row>
    <row r="92" customFormat="false" ht="12.75" hidden="false" customHeight="false" outlineLevel="0" collapsed="false">
      <c r="A92" s="26"/>
      <c r="B92" s="26"/>
      <c r="C92" s="26"/>
      <c r="D92" s="26"/>
      <c r="E92" s="26"/>
      <c r="F92" s="26"/>
      <c r="G92" s="26"/>
      <c r="H92" s="1"/>
    </row>
    <row r="93" customFormat="false" ht="12.75" hidden="false" customHeight="false" outlineLevel="0" collapsed="false">
      <c r="A93" s="3"/>
      <c r="B93" s="2"/>
      <c r="C93" s="2"/>
      <c r="D93" s="2"/>
      <c r="E93" s="2"/>
      <c r="F93" s="2"/>
      <c r="G93" s="2"/>
      <c r="H93" s="1"/>
    </row>
    <row r="94" customFormat="false" ht="12.75" hidden="false" customHeight="true" outlineLevel="0" collapsed="false">
      <c r="A94" s="26" t="s">
        <v>80</v>
      </c>
      <c r="B94" s="26"/>
      <c r="C94" s="26"/>
      <c r="D94" s="26"/>
      <c r="E94" s="26"/>
      <c r="F94" s="26"/>
      <c r="G94" s="26"/>
      <c r="H94" s="1"/>
    </row>
    <row r="95" customFormat="false" ht="12.75" hidden="false" customHeight="false" outlineLevel="0" collapsed="false">
      <c r="A95" s="26"/>
      <c r="B95" s="26"/>
      <c r="C95" s="26"/>
      <c r="D95" s="26"/>
      <c r="E95" s="26"/>
      <c r="F95" s="26"/>
      <c r="G95" s="26"/>
      <c r="H95" s="1"/>
    </row>
    <row r="96" customFormat="false" ht="12.75" hidden="false" customHeight="false" outlineLevel="0" collapsed="false">
      <c r="A96" s="3"/>
      <c r="B96" s="2"/>
      <c r="C96" s="2"/>
      <c r="D96" s="2"/>
      <c r="E96" s="2"/>
      <c r="F96" s="2"/>
      <c r="G96" s="2"/>
      <c r="H96" s="1"/>
    </row>
    <row r="97" customFormat="false" ht="12.75" hidden="false" customHeight="true" outlineLevel="0" collapsed="false">
      <c r="A97" s="26" t="s">
        <v>81</v>
      </c>
      <c r="B97" s="26"/>
      <c r="C97" s="26"/>
      <c r="D97" s="26"/>
      <c r="E97" s="26"/>
      <c r="F97" s="26"/>
      <c r="G97" s="26"/>
      <c r="H97" s="1"/>
    </row>
    <row r="98" customFormat="false" ht="12.75" hidden="false" customHeight="false" outlineLevel="0" collapsed="false">
      <c r="A98" s="26"/>
      <c r="B98" s="80"/>
      <c r="C98" s="80"/>
      <c r="D98" s="80"/>
      <c r="E98" s="80"/>
      <c r="F98" s="80"/>
      <c r="G98" s="80"/>
      <c r="H98" s="1"/>
    </row>
    <row r="99" customFormat="false" ht="15" hidden="false" customHeight="false" outlineLevel="0" collapsed="false">
      <c r="A99" s="81" t="s">
        <v>82</v>
      </c>
      <c r="B99" s="81"/>
      <c r="C99" s="81"/>
      <c r="D99" s="81"/>
      <c r="E99" s="81"/>
      <c r="F99" s="81"/>
      <c r="G99" s="81"/>
      <c r="H99" s="1"/>
    </row>
    <row r="100" customFormat="false" ht="13.5" hidden="false" customHeight="false" outlineLevel="0" collapsed="false">
      <c r="A100" s="3"/>
      <c r="B100" s="2"/>
      <c r="C100" s="2"/>
      <c r="D100" s="2"/>
      <c r="E100" s="2"/>
      <c r="F100" s="2"/>
      <c r="G100" s="2"/>
      <c r="H100" s="1"/>
    </row>
    <row r="101" customFormat="false" ht="12.75" hidden="false" customHeight="true" outlineLevel="0" collapsed="false">
      <c r="A101" s="74" t="s">
        <v>83</v>
      </c>
      <c r="B101" s="82" t="s">
        <v>84</v>
      </c>
      <c r="C101" s="82"/>
      <c r="D101" s="82"/>
      <c r="E101" s="82"/>
      <c r="F101" s="83" t="s">
        <v>39</v>
      </c>
      <c r="G101" s="83"/>
      <c r="H101" s="1"/>
    </row>
    <row r="102" customFormat="false" ht="12.75" hidden="false" customHeight="true" outlineLevel="0" collapsed="false">
      <c r="A102" s="49" t="s">
        <v>6</v>
      </c>
      <c r="B102" s="50" t="s">
        <v>85</v>
      </c>
      <c r="C102" s="50"/>
      <c r="D102" s="50"/>
      <c r="E102" s="50"/>
      <c r="F102" s="84"/>
      <c r="G102" s="84"/>
      <c r="H102" s="1"/>
    </row>
    <row r="103" customFormat="false" ht="12.75" hidden="false" customHeight="true" outlineLevel="0" collapsed="false">
      <c r="A103" s="49" t="s">
        <v>8</v>
      </c>
      <c r="B103" s="50" t="s">
        <v>86</v>
      </c>
      <c r="C103" s="50"/>
      <c r="D103" s="50"/>
      <c r="E103" s="50"/>
      <c r="F103" s="85" t="n">
        <f aca="false">22*7.08</f>
        <v>155.76</v>
      </c>
      <c r="G103" s="85"/>
      <c r="H103" s="86" t="n">
        <f aca="false">155.76*0.8</f>
        <v>124.608</v>
      </c>
    </row>
    <row r="104" customFormat="false" ht="12.75" hidden="false" customHeight="true" outlineLevel="0" collapsed="false">
      <c r="A104" s="49" t="s">
        <v>11</v>
      </c>
      <c r="B104" s="50" t="s">
        <v>87</v>
      </c>
      <c r="C104" s="50"/>
      <c r="D104" s="50"/>
      <c r="E104" s="50"/>
      <c r="F104" s="87" t="n">
        <v>40.2</v>
      </c>
      <c r="G104" s="87"/>
      <c r="H104" s="86"/>
    </row>
    <row r="105" customFormat="false" ht="12.75" hidden="false" customHeight="true" outlineLevel="0" collapsed="false">
      <c r="A105" s="49" t="s">
        <v>14</v>
      </c>
      <c r="B105" s="50" t="s">
        <v>88</v>
      </c>
      <c r="C105" s="50"/>
      <c r="D105" s="50"/>
      <c r="E105" s="50"/>
      <c r="F105" s="88" t="n">
        <v>100</v>
      </c>
      <c r="G105" s="88"/>
      <c r="H105" s="89" t="n">
        <f aca="false">100*0.8</f>
        <v>80</v>
      </c>
    </row>
    <row r="106" customFormat="false" ht="13.5" hidden="false" customHeight="true" outlineLevel="0" collapsed="false">
      <c r="A106" s="90" t="s">
        <v>50</v>
      </c>
      <c r="B106" s="90"/>
      <c r="C106" s="90"/>
      <c r="D106" s="90"/>
      <c r="E106" s="90"/>
      <c r="F106" s="79" t="n">
        <f aca="false">F102+F103+F104+F105</f>
        <v>295.96</v>
      </c>
      <c r="G106" s="79"/>
      <c r="H106" s="1"/>
    </row>
    <row r="107" customFormat="false" ht="12.75" hidden="false" customHeight="false" outlineLevel="0" collapsed="false">
      <c r="A107" s="91"/>
      <c r="B107" s="91"/>
      <c r="C107" s="91"/>
      <c r="D107" s="91"/>
      <c r="E107" s="91"/>
      <c r="F107" s="91"/>
      <c r="G107" s="91"/>
      <c r="H107" s="1"/>
    </row>
    <row r="108" customFormat="false" ht="12.75" hidden="false" customHeight="true" outlineLevel="0" collapsed="false">
      <c r="A108" s="26" t="s">
        <v>89</v>
      </c>
      <c r="B108" s="26"/>
      <c r="C108" s="26"/>
      <c r="D108" s="26"/>
      <c r="E108" s="26"/>
      <c r="F108" s="26"/>
      <c r="G108" s="26"/>
      <c r="H108" s="1"/>
    </row>
    <row r="109" customFormat="false" ht="12.75" hidden="false" customHeight="false" outlineLevel="0" collapsed="false">
      <c r="A109" s="1"/>
      <c r="B109" s="1"/>
      <c r="C109" s="1"/>
      <c r="D109" s="1"/>
      <c r="E109" s="1"/>
      <c r="F109" s="1"/>
      <c r="G109" s="1"/>
      <c r="H109" s="1"/>
    </row>
    <row r="110" customFormat="false" ht="12.75" hidden="false" customHeight="true" outlineLevel="0" collapsed="false">
      <c r="A110" s="26" t="s">
        <v>90</v>
      </c>
      <c r="B110" s="26"/>
      <c r="C110" s="26"/>
      <c r="D110" s="26"/>
      <c r="E110" s="26"/>
      <c r="F110" s="26"/>
      <c r="G110" s="26"/>
      <c r="H110" s="1"/>
    </row>
    <row r="111" customFormat="false" ht="12.75" hidden="false" customHeight="false" outlineLevel="0" collapsed="false">
      <c r="A111" s="26"/>
      <c r="B111" s="26"/>
      <c r="C111" s="26"/>
      <c r="D111" s="26"/>
      <c r="E111" s="26"/>
      <c r="F111" s="26"/>
      <c r="G111" s="26"/>
      <c r="H111" s="1"/>
    </row>
    <row r="112" customFormat="false" ht="12.75" hidden="false" customHeight="false" outlineLevel="0" collapsed="false">
      <c r="A112" s="1"/>
      <c r="B112" s="1"/>
      <c r="C112" s="1"/>
      <c r="D112" s="1"/>
      <c r="E112" s="1"/>
      <c r="F112" s="1"/>
      <c r="G112" s="1"/>
      <c r="H112" s="1"/>
    </row>
    <row r="113" customFormat="false" ht="12.75" hidden="false" customHeight="true" outlineLevel="0" collapsed="false">
      <c r="A113" s="26" t="s">
        <v>91</v>
      </c>
      <c r="B113" s="26"/>
      <c r="C113" s="26"/>
      <c r="D113" s="26"/>
      <c r="E113" s="26"/>
      <c r="F113" s="26"/>
      <c r="G113" s="26"/>
      <c r="H113" s="1"/>
    </row>
    <row r="114" customFormat="false" ht="13.5" hidden="false" customHeight="false" outlineLevel="0" collapsed="false">
      <c r="A114" s="1"/>
      <c r="B114" s="1"/>
      <c r="C114" s="1"/>
      <c r="D114" s="1"/>
      <c r="E114" s="1"/>
      <c r="F114" s="1"/>
      <c r="G114" s="1"/>
      <c r="H114" s="1"/>
    </row>
    <row r="115" customFormat="false" ht="12.75" hidden="false" customHeight="true" outlineLevel="0" collapsed="false">
      <c r="A115" s="74" t="n">
        <v>2</v>
      </c>
      <c r="B115" s="19" t="s">
        <v>92</v>
      </c>
      <c r="C115" s="19"/>
      <c r="D115" s="19"/>
      <c r="E115" s="19"/>
      <c r="F115" s="83" t="s">
        <v>39</v>
      </c>
      <c r="G115" s="83"/>
      <c r="H115" s="1"/>
    </row>
    <row r="116" customFormat="false" ht="12.75" hidden="false" customHeight="true" outlineLevel="0" collapsed="false">
      <c r="A116" s="49" t="s">
        <v>55</v>
      </c>
      <c r="B116" s="31" t="s">
        <v>93</v>
      </c>
      <c r="C116" s="31"/>
      <c r="D116" s="31"/>
      <c r="E116" s="31"/>
      <c r="F116" s="88" t="n">
        <f aca="false">G68</f>
        <v>277.341336</v>
      </c>
      <c r="G116" s="88"/>
      <c r="H116" s="1"/>
    </row>
    <row r="117" customFormat="false" ht="12.75" hidden="false" customHeight="true" outlineLevel="0" collapsed="false">
      <c r="A117" s="49" t="s">
        <v>65</v>
      </c>
      <c r="B117" s="31" t="s">
        <v>66</v>
      </c>
      <c r="C117" s="31"/>
      <c r="D117" s="31"/>
      <c r="E117" s="31"/>
      <c r="F117" s="88" t="n">
        <f aca="false">G89</f>
        <v>601.628971648</v>
      </c>
      <c r="G117" s="88"/>
      <c r="H117" s="1"/>
    </row>
    <row r="118" customFormat="false" ht="12.75" hidden="false" customHeight="true" outlineLevel="0" collapsed="false">
      <c r="A118" s="49" t="s">
        <v>83</v>
      </c>
      <c r="B118" s="31" t="s">
        <v>94</v>
      </c>
      <c r="C118" s="31"/>
      <c r="D118" s="31"/>
      <c r="E118" s="31"/>
      <c r="F118" s="88" t="n">
        <f aca="false">F106</f>
        <v>295.96</v>
      </c>
      <c r="G118" s="88"/>
      <c r="H118" s="1"/>
    </row>
    <row r="119" customFormat="false" ht="13.5" hidden="false" customHeight="true" outlineLevel="0" collapsed="false">
      <c r="A119" s="90" t="s">
        <v>50</v>
      </c>
      <c r="B119" s="90"/>
      <c r="C119" s="90"/>
      <c r="D119" s="90"/>
      <c r="E119" s="90"/>
      <c r="F119" s="79" t="n">
        <f aca="false">F116+F117+F118</f>
        <v>1174.930307648</v>
      </c>
      <c r="G119" s="79"/>
      <c r="H119" s="1"/>
    </row>
    <row r="120" customFormat="false" ht="12.75" hidden="false" customHeight="false" outlineLevel="0" collapsed="false">
      <c r="A120" s="2"/>
      <c r="B120" s="2"/>
      <c r="C120" s="2"/>
      <c r="D120" s="2"/>
      <c r="E120" s="2"/>
      <c r="F120" s="2"/>
      <c r="G120" s="2"/>
      <c r="H120" s="1"/>
    </row>
    <row r="121" customFormat="false" ht="12.75" hidden="false" customHeight="false" outlineLevel="0" collapsed="false">
      <c r="A121" s="57" t="s">
        <v>95</v>
      </c>
      <c r="B121" s="57"/>
      <c r="C121" s="57"/>
      <c r="D121" s="57"/>
      <c r="E121" s="57"/>
      <c r="F121" s="57"/>
      <c r="G121" s="57"/>
      <c r="H121" s="1"/>
    </row>
    <row r="122" customFormat="false" ht="13.5" hidden="false" customHeight="false" outlineLevel="0" collapsed="false">
      <c r="A122" s="1"/>
      <c r="B122" s="2"/>
      <c r="C122" s="2"/>
      <c r="D122" s="2"/>
      <c r="E122" s="2"/>
      <c r="F122" s="2"/>
      <c r="G122" s="2"/>
      <c r="H122" s="1"/>
    </row>
    <row r="123" customFormat="false" ht="13.5" hidden="false" customHeight="true" outlineLevel="0" collapsed="false">
      <c r="A123" s="58" t="n">
        <v>3</v>
      </c>
      <c r="B123" s="59" t="s">
        <v>96</v>
      </c>
      <c r="C123" s="59"/>
      <c r="D123" s="59"/>
      <c r="E123" s="59"/>
      <c r="F123" s="59" t="s">
        <v>57</v>
      </c>
      <c r="G123" s="60" t="s">
        <v>39</v>
      </c>
      <c r="H123" s="1"/>
    </row>
    <row r="124" customFormat="false" ht="12.75" hidden="false" customHeight="true" outlineLevel="0" collapsed="false">
      <c r="A124" s="61" t="s">
        <v>6</v>
      </c>
      <c r="B124" s="10" t="s">
        <v>97</v>
      </c>
      <c r="C124" s="10"/>
      <c r="D124" s="10"/>
      <c r="E124" s="10"/>
      <c r="F124" s="92" t="n">
        <v>0.0042</v>
      </c>
      <c r="G124" s="93" t="n">
        <f aca="false">F54*F124</f>
        <v>5.701584</v>
      </c>
      <c r="H124" s="1"/>
    </row>
    <row r="125" customFormat="false" ht="12.75" hidden="false" customHeight="true" outlineLevel="0" collapsed="false">
      <c r="A125" s="12" t="s">
        <v>8</v>
      </c>
      <c r="B125" s="13" t="s">
        <v>98</v>
      </c>
      <c r="C125" s="13"/>
      <c r="D125" s="13"/>
      <c r="E125" s="13"/>
      <c r="F125" s="94" t="n">
        <v>0.0003</v>
      </c>
      <c r="G125" s="93" t="n">
        <f aca="false">F54*F125</f>
        <v>0.407256</v>
      </c>
      <c r="H125" s="1"/>
    </row>
    <row r="126" customFormat="false" ht="12.75" hidden="false" customHeight="true" outlineLevel="0" collapsed="false">
      <c r="A126" s="12" t="s">
        <v>11</v>
      </c>
      <c r="B126" s="13" t="s">
        <v>99</v>
      </c>
      <c r="C126" s="13"/>
      <c r="D126" s="13"/>
      <c r="E126" s="13"/>
      <c r="F126" s="94" t="n">
        <v>0.05</v>
      </c>
      <c r="G126" s="93" t="n">
        <f aca="false">F54*F126</f>
        <v>67.876</v>
      </c>
      <c r="H126" s="1"/>
    </row>
    <row r="127" customFormat="false" ht="12.75" hidden="false" customHeight="true" outlineLevel="0" collapsed="false">
      <c r="A127" s="12" t="s">
        <v>14</v>
      </c>
      <c r="B127" s="13" t="s">
        <v>100</v>
      </c>
      <c r="C127" s="13"/>
      <c r="D127" s="13"/>
      <c r="E127" s="13"/>
      <c r="F127" s="94" t="n">
        <v>0.0194</v>
      </c>
      <c r="G127" s="93" t="n">
        <f aca="false">F54*F127</f>
        <v>26.335888</v>
      </c>
      <c r="H127" s="1"/>
    </row>
    <row r="128" customFormat="false" ht="13.5" hidden="false" customHeight="true" outlineLevel="0" collapsed="false">
      <c r="A128" s="12" t="s">
        <v>44</v>
      </c>
      <c r="B128" s="13" t="s">
        <v>101</v>
      </c>
      <c r="C128" s="13"/>
      <c r="D128" s="13"/>
      <c r="E128" s="13"/>
      <c r="F128" s="94" t="n">
        <v>0.0072</v>
      </c>
      <c r="G128" s="32" t="n">
        <v>6.9</v>
      </c>
      <c r="H128" s="1"/>
    </row>
    <row r="129" customFormat="false" ht="13.5" hidden="false" customHeight="true" outlineLevel="0" collapsed="false">
      <c r="A129" s="96"/>
      <c r="B129" s="97" t="s">
        <v>102</v>
      </c>
      <c r="C129" s="97"/>
      <c r="D129" s="97"/>
      <c r="E129" s="97"/>
      <c r="F129" s="98" t="n">
        <v>0.0702</v>
      </c>
      <c r="G129" s="99" t="n">
        <f aca="false">SUM(G124:G128)</f>
        <v>107.220728</v>
      </c>
      <c r="H129" s="1"/>
    </row>
    <row r="130" customFormat="false" ht="12.75" hidden="false" customHeight="false" outlineLevel="0" collapsed="false">
      <c r="A130" s="100"/>
      <c r="B130" s="100"/>
      <c r="C130" s="100"/>
      <c r="D130" s="100"/>
      <c r="E130" s="100"/>
      <c r="F130" s="100"/>
      <c r="G130" s="100"/>
      <c r="H130" s="1"/>
    </row>
    <row r="131" customFormat="false" ht="12.75" hidden="false" customHeight="false" outlineLevel="0" collapsed="false">
      <c r="A131" s="57" t="s">
        <v>103</v>
      </c>
      <c r="B131" s="57"/>
      <c r="C131" s="57"/>
      <c r="D131" s="57"/>
      <c r="E131" s="57"/>
      <c r="F131" s="57"/>
      <c r="G131" s="57"/>
      <c r="H131" s="1"/>
    </row>
    <row r="132" customFormat="false" ht="12.75" hidden="false" customHeight="false" outlineLevel="0" collapsed="false">
      <c r="A132" s="100"/>
      <c r="B132" s="100"/>
      <c r="C132" s="100"/>
      <c r="D132" s="100"/>
      <c r="E132" s="100"/>
      <c r="F132" s="100"/>
      <c r="G132" s="100"/>
      <c r="H132" s="1"/>
    </row>
    <row r="133" customFormat="false" ht="12.75" hidden="false" customHeight="true" outlineLevel="0" collapsed="false">
      <c r="A133" s="26" t="s">
        <v>104</v>
      </c>
      <c r="B133" s="26"/>
      <c r="C133" s="26"/>
      <c r="D133" s="26"/>
      <c r="E133" s="26"/>
      <c r="F133" s="26"/>
      <c r="G133" s="26"/>
      <c r="H133" s="1"/>
    </row>
    <row r="134" customFormat="false" ht="12.75" hidden="false" customHeight="false" outlineLevel="0" collapsed="false">
      <c r="A134" s="100"/>
      <c r="B134" s="100"/>
      <c r="C134" s="100"/>
      <c r="D134" s="100"/>
      <c r="E134" s="100"/>
      <c r="F134" s="100"/>
      <c r="G134" s="100"/>
      <c r="H134" s="1"/>
    </row>
    <row r="135" customFormat="false" ht="12.75" hidden="false" customHeight="true" outlineLevel="0" collapsed="false">
      <c r="A135" s="26" t="s">
        <v>105</v>
      </c>
      <c r="B135" s="26"/>
      <c r="C135" s="26"/>
      <c r="D135" s="26"/>
      <c r="E135" s="26"/>
      <c r="F135" s="26"/>
      <c r="G135" s="26"/>
      <c r="H135" s="1"/>
    </row>
    <row r="136" customFormat="false" ht="12.75" hidden="false" customHeight="false" outlineLevel="0" collapsed="false">
      <c r="A136" s="26"/>
      <c r="B136" s="26"/>
      <c r="C136" s="26"/>
      <c r="D136" s="26"/>
      <c r="E136" s="26"/>
      <c r="F136" s="26"/>
      <c r="G136" s="26"/>
      <c r="H136" s="1"/>
    </row>
    <row r="137" customFormat="false" ht="12.75" hidden="false" customHeight="true" outlineLevel="0" collapsed="false">
      <c r="A137" s="71" t="s">
        <v>106</v>
      </c>
      <c r="B137" s="71"/>
      <c r="C137" s="71"/>
      <c r="D137" s="71"/>
      <c r="E137" s="71"/>
      <c r="F137" s="71"/>
      <c r="G137" s="101" t="n">
        <f aca="false">F54+F119+G129</f>
        <v>2639.671035648</v>
      </c>
      <c r="H137" s="1"/>
    </row>
    <row r="138" customFormat="false" ht="12.75" hidden="false" customHeight="false" outlineLevel="0" collapsed="false">
      <c r="A138" s="100"/>
      <c r="B138" s="100"/>
      <c r="C138" s="100"/>
      <c r="D138" s="100"/>
      <c r="E138" s="100"/>
      <c r="F138" s="100"/>
      <c r="G138" s="100"/>
      <c r="H138" s="1"/>
    </row>
    <row r="139" customFormat="false" ht="12.75" hidden="false" customHeight="false" outlineLevel="0" collapsed="false">
      <c r="A139" s="57" t="s">
        <v>107</v>
      </c>
      <c r="B139" s="57"/>
      <c r="C139" s="57"/>
      <c r="D139" s="57"/>
      <c r="E139" s="57"/>
      <c r="F139" s="57"/>
      <c r="G139" s="57"/>
      <c r="H139" s="1"/>
    </row>
    <row r="140" customFormat="false" ht="13.5" hidden="false" customHeight="false" outlineLevel="0" collapsed="false">
      <c r="A140" s="100"/>
      <c r="B140" s="100"/>
      <c r="C140" s="100"/>
      <c r="D140" s="100"/>
      <c r="E140" s="100"/>
      <c r="F140" s="100"/>
      <c r="G140" s="100"/>
      <c r="H140" s="1"/>
    </row>
    <row r="141" customFormat="false" ht="13.5" hidden="false" customHeight="true" outlineLevel="0" collapsed="false">
      <c r="A141" s="58" t="s">
        <v>108</v>
      </c>
      <c r="B141" s="59" t="s">
        <v>109</v>
      </c>
      <c r="C141" s="59"/>
      <c r="D141" s="59"/>
      <c r="E141" s="59"/>
      <c r="F141" s="102" t="s">
        <v>57</v>
      </c>
      <c r="G141" s="60" t="s">
        <v>39</v>
      </c>
      <c r="H141" s="1"/>
    </row>
    <row r="142" customFormat="false" ht="12.75" hidden="false" customHeight="true" outlineLevel="0" collapsed="false">
      <c r="A142" s="49" t="s">
        <v>6</v>
      </c>
      <c r="B142" s="54" t="s">
        <v>110</v>
      </c>
      <c r="C142" s="54"/>
      <c r="D142" s="54"/>
      <c r="E142" s="54"/>
      <c r="F142" s="65" t="n">
        <v>0.0166</v>
      </c>
      <c r="G142" s="103" t="n">
        <f aca="false">G137*F142</f>
        <v>43.8185391917568</v>
      </c>
      <c r="H142" s="1"/>
    </row>
    <row r="143" customFormat="false" ht="12.75" hidden="false" customHeight="true" outlineLevel="0" collapsed="false">
      <c r="A143" s="49" t="s">
        <v>8</v>
      </c>
      <c r="B143" s="54" t="s">
        <v>111</v>
      </c>
      <c r="C143" s="54"/>
      <c r="D143" s="54"/>
      <c r="E143" s="54"/>
      <c r="F143" s="65" t="n">
        <v>0.0002</v>
      </c>
      <c r="G143" s="103" t="n">
        <f aca="false">G137*F143</f>
        <v>0.5279342071296</v>
      </c>
      <c r="H143" s="1"/>
    </row>
    <row r="144" customFormat="false" ht="12.75" hidden="false" customHeight="true" outlineLevel="0" collapsed="false">
      <c r="A144" s="49" t="s">
        <v>11</v>
      </c>
      <c r="B144" s="54" t="s">
        <v>112</v>
      </c>
      <c r="C144" s="54"/>
      <c r="D144" s="54"/>
      <c r="E144" s="54"/>
      <c r="F144" s="65" t="n">
        <v>0.0003</v>
      </c>
      <c r="G144" s="103" t="n">
        <f aca="false">G137*F144</f>
        <v>0.7919013106944</v>
      </c>
      <c r="H144" s="1"/>
    </row>
    <row r="145" customFormat="false" ht="12.75" hidden="false" customHeight="true" outlineLevel="0" collapsed="false">
      <c r="A145" s="49" t="s">
        <v>14</v>
      </c>
      <c r="B145" s="54" t="s">
        <v>113</v>
      </c>
      <c r="C145" s="54"/>
      <c r="D145" s="54"/>
      <c r="E145" s="54"/>
      <c r="F145" s="65" t="n">
        <v>0.0028</v>
      </c>
      <c r="G145" s="103" t="n">
        <f aca="false">G137*F145</f>
        <v>7.3910788998144</v>
      </c>
      <c r="H145" s="1"/>
    </row>
    <row r="146" customFormat="false" ht="13.5" hidden="false" customHeight="true" outlineLevel="0" collapsed="false">
      <c r="A146" s="104" t="s">
        <v>44</v>
      </c>
      <c r="B146" s="105" t="s">
        <v>114</v>
      </c>
      <c r="C146" s="105"/>
      <c r="D146" s="105"/>
      <c r="E146" s="105"/>
      <c r="F146" s="106" t="n">
        <v>0</v>
      </c>
      <c r="G146" s="103" t="n">
        <f aca="false">G137*F146</f>
        <v>0</v>
      </c>
      <c r="H146" s="1"/>
    </row>
    <row r="147" customFormat="false" ht="13.5" hidden="false" customHeight="true" outlineLevel="0" collapsed="false">
      <c r="A147" s="96"/>
      <c r="B147" s="97" t="s">
        <v>102</v>
      </c>
      <c r="C147" s="97"/>
      <c r="D147" s="97"/>
      <c r="E147" s="97"/>
      <c r="F147" s="107" t="n">
        <f aca="false">SUM(F142:F146)</f>
        <v>0.0199</v>
      </c>
      <c r="G147" s="99" t="n">
        <f aca="false">SUM(G142:G146)</f>
        <v>52.5294536093952</v>
      </c>
      <c r="H147" s="1"/>
    </row>
    <row r="148" customFormat="false" ht="12.75" hidden="false" customHeight="false" outlineLevel="0" collapsed="false">
      <c r="A148" s="1"/>
      <c r="B148" s="1"/>
      <c r="C148" s="1"/>
      <c r="D148" s="1"/>
      <c r="E148" s="1"/>
      <c r="F148" s="1"/>
      <c r="G148" s="1"/>
      <c r="H148" s="1"/>
    </row>
    <row r="149" customFormat="false" ht="12.75" hidden="false" customHeight="true" outlineLevel="0" collapsed="false">
      <c r="A149" s="26" t="s">
        <v>115</v>
      </c>
      <c r="B149" s="26"/>
      <c r="C149" s="26"/>
      <c r="D149" s="26"/>
      <c r="E149" s="26"/>
      <c r="F149" s="26"/>
      <c r="G149" s="26"/>
      <c r="H149" s="1"/>
    </row>
    <row r="150" customFormat="false" ht="12.75" hidden="false" customHeight="false" outlineLevel="0" collapsed="false">
      <c r="A150" s="26"/>
      <c r="B150" s="26"/>
      <c r="C150" s="26"/>
      <c r="D150" s="26"/>
      <c r="E150" s="26"/>
      <c r="F150" s="26"/>
      <c r="G150" s="26"/>
      <c r="H150" s="1"/>
    </row>
    <row r="151" customFormat="false" ht="12.75" hidden="false" customHeight="false" outlineLevel="0" collapsed="false">
      <c r="A151" s="1"/>
      <c r="B151" s="1"/>
      <c r="C151" s="1"/>
      <c r="D151" s="1"/>
      <c r="E151" s="1"/>
      <c r="F151" s="1"/>
      <c r="G151" s="1"/>
      <c r="H151" s="1"/>
    </row>
    <row r="152" customFormat="false" ht="12.75" hidden="false" customHeight="false" outlineLevel="0" collapsed="false">
      <c r="A152" s="57" t="s">
        <v>116</v>
      </c>
      <c r="B152" s="57"/>
      <c r="C152" s="57"/>
      <c r="D152" s="57"/>
      <c r="E152" s="57"/>
      <c r="F152" s="57"/>
      <c r="G152" s="57"/>
      <c r="H152" s="1"/>
    </row>
    <row r="153" customFormat="false" ht="13.5" hidden="false" customHeight="false" outlineLevel="0" collapsed="false">
      <c r="A153" s="100"/>
      <c r="B153" s="100"/>
      <c r="C153" s="100"/>
      <c r="D153" s="100"/>
      <c r="E153" s="100"/>
      <c r="F153" s="100"/>
      <c r="G153" s="100"/>
      <c r="H153" s="1"/>
    </row>
    <row r="154" customFormat="false" ht="13.5" hidden="false" customHeight="true" outlineLevel="0" collapsed="false">
      <c r="A154" s="58" t="s">
        <v>117</v>
      </c>
      <c r="B154" s="59" t="s">
        <v>118</v>
      </c>
      <c r="C154" s="59"/>
      <c r="D154" s="59"/>
      <c r="E154" s="59"/>
      <c r="F154" s="102" t="s">
        <v>57</v>
      </c>
      <c r="G154" s="60" t="s">
        <v>39</v>
      </c>
      <c r="H154" s="1"/>
    </row>
    <row r="155" customFormat="false" ht="13.5" hidden="false" customHeight="true" outlineLevel="0" collapsed="false">
      <c r="A155" s="45" t="s">
        <v>6</v>
      </c>
      <c r="B155" s="62" t="s">
        <v>119</v>
      </c>
      <c r="C155" s="62"/>
      <c r="D155" s="62"/>
      <c r="E155" s="62"/>
      <c r="F155" s="63" t="n">
        <v>0</v>
      </c>
      <c r="G155" s="103" t="n">
        <f aca="false">G137*F155</f>
        <v>0</v>
      </c>
      <c r="H155" s="1"/>
    </row>
    <row r="156" customFormat="false" ht="13.5" hidden="false" customHeight="true" outlineLevel="0" collapsed="false">
      <c r="A156" s="66" t="s">
        <v>60</v>
      </c>
      <c r="B156" s="66"/>
      <c r="C156" s="66"/>
      <c r="D156" s="66"/>
      <c r="E156" s="66"/>
      <c r="F156" s="107"/>
      <c r="G156" s="99" t="n">
        <f aca="false">G155</f>
        <v>0</v>
      </c>
      <c r="H156" s="1"/>
    </row>
    <row r="157" customFormat="false" ht="12.75" hidden="false" customHeight="false" outlineLevel="0" collapsed="false">
      <c r="A157" s="108"/>
      <c r="B157" s="7"/>
      <c r="C157" s="7"/>
      <c r="D157" s="7"/>
      <c r="E157" s="7"/>
      <c r="F157" s="109"/>
      <c r="G157" s="110"/>
      <c r="H157" s="1"/>
    </row>
    <row r="158" customFormat="false" ht="12.75" hidden="false" customHeight="true" outlineLevel="0" collapsed="false">
      <c r="A158" s="26" t="s">
        <v>120</v>
      </c>
      <c r="B158" s="26"/>
      <c r="C158" s="26"/>
      <c r="D158" s="26"/>
      <c r="E158" s="26"/>
      <c r="F158" s="26"/>
      <c r="G158" s="26"/>
      <c r="H158" s="1"/>
    </row>
    <row r="159" customFormat="false" ht="12.75" hidden="false" customHeight="false" outlineLevel="0" collapsed="false">
      <c r="A159" s="26"/>
      <c r="B159" s="26"/>
      <c r="C159" s="26"/>
      <c r="D159" s="26"/>
      <c r="E159" s="26"/>
      <c r="F159" s="26"/>
      <c r="G159" s="26"/>
      <c r="H159" s="1"/>
    </row>
    <row r="160" customFormat="false" ht="12.75" hidden="false" customHeight="false" outlineLevel="0" collapsed="false">
      <c r="A160" s="108"/>
      <c r="B160" s="7"/>
      <c r="C160" s="7"/>
      <c r="D160" s="7"/>
      <c r="E160" s="7"/>
      <c r="F160" s="109"/>
      <c r="G160" s="110"/>
      <c r="H160" s="1"/>
    </row>
    <row r="161" customFormat="false" ht="12.75" hidden="false" customHeight="true" outlineLevel="0" collapsed="false">
      <c r="A161" s="26" t="s">
        <v>121</v>
      </c>
      <c r="B161" s="26"/>
      <c r="C161" s="26"/>
      <c r="D161" s="26"/>
      <c r="E161" s="26"/>
      <c r="F161" s="26"/>
      <c r="G161" s="26"/>
      <c r="H161" s="1"/>
    </row>
    <row r="162" customFormat="false" ht="13.5" hidden="false" customHeight="false" outlineLevel="0" collapsed="false">
      <c r="A162" s="111"/>
      <c r="B162" s="111"/>
      <c r="C162" s="111"/>
      <c r="D162" s="111"/>
      <c r="E162" s="111"/>
      <c r="F162" s="111"/>
      <c r="G162" s="111"/>
      <c r="H162" s="1"/>
    </row>
    <row r="163" customFormat="false" ht="13.5" hidden="false" customHeight="false" outlineLevel="0" collapsed="false">
      <c r="A163" s="58" t="n">
        <v>4</v>
      </c>
      <c r="C163" s="59"/>
      <c r="D163" s="59"/>
      <c r="E163" s="59"/>
      <c r="F163" s="43" t="s">
        <v>57</v>
      </c>
      <c r="G163" s="60" t="s">
        <v>39</v>
      </c>
      <c r="H163" s="1"/>
    </row>
    <row r="164" customFormat="false" ht="12.75" hidden="false" customHeight="true" outlineLevel="0" collapsed="false">
      <c r="A164" s="45" t="s">
        <v>108</v>
      </c>
      <c r="B164" s="54" t="s">
        <v>122</v>
      </c>
      <c r="C164" s="54"/>
      <c r="D164" s="54"/>
      <c r="E164" s="54"/>
      <c r="F164" s="63"/>
      <c r="G164" s="112" t="n">
        <f aca="false">G147</f>
        <v>52.5294536093952</v>
      </c>
      <c r="H164" s="1"/>
    </row>
    <row r="165" customFormat="false" ht="13.5" hidden="false" customHeight="true" outlineLevel="0" collapsed="false">
      <c r="A165" s="49" t="s">
        <v>117</v>
      </c>
      <c r="B165" s="54" t="s">
        <v>123</v>
      </c>
      <c r="C165" s="54"/>
      <c r="D165" s="54"/>
      <c r="E165" s="54"/>
      <c r="F165" s="65"/>
      <c r="G165" s="112" t="n">
        <f aca="false">G156</f>
        <v>0</v>
      </c>
      <c r="H165" s="1"/>
    </row>
    <row r="166" customFormat="false" ht="13.5" hidden="false" customHeight="true" outlineLevel="0" collapsed="false">
      <c r="A166" s="96"/>
      <c r="B166" s="97" t="s">
        <v>102</v>
      </c>
      <c r="C166" s="97"/>
      <c r="D166" s="97"/>
      <c r="E166" s="97"/>
      <c r="F166" s="107"/>
      <c r="G166" s="99" t="n">
        <f aca="false">G164+G165</f>
        <v>52.5294536093952</v>
      </c>
      <c r="H166" s="1"/>
    </row>
    <row r="167" customFormat="false" ht="12.75" hidden="false" customHeight="false" outlineLevel="0" collapsed="false">
      <c r="A167" s="1"/>
      <c r="B167" s="1"/>
      <c r="C167" s="1"/>
      <c r="D167" s="1"/>
      <c r="E167" s="1"/>
      <c r="F167" s="1"/>
      <c r="G167" s="1"/>
      <c r="H167" s="1"/>
    </row>
    <row r="168" customFormat="false" ht="12.75" hidden="false" customHeight="false" outlineLevel="0" collapsed="false">
      <c r="A168" s="57" t="s">
        <v>124</v>
      </c>
      <c r="B168" s="57"/>
      <c r="C168" s="57"/>
      <c r="D168" s="57"/>
      <c r="E168" s="57"/>
      <c r="F168" s="57"/>
      <c r="G168" s="57"/>
      <c r="H168" s="1"/>
    </row>
    <row r="169" customFormat="false" ht="13.5" hidden="false" customHeight="false" outlineLevel="0" collapsed="false">
      <c r="A169" s="1"/>
      <c r="B169" s="1"/>
      <c r="C169" s="1"/>
      <c r="D169" s="1"/>
      <c r="E169" s="1"/>
      <c r="F169" s="1"/>
      <c r="G169" s="1"/>
      <c r="H169" s="1"/>
    </row>
    <row r="170" customFormat="false" ht="12.75" hidden="false" customHeight="true" outlineLevel="0" collapsed="false">
      <c r="A170" s="19" t="n">
        <v>5</v>
      </c>
      <c r="B170" s="20" t="s">
        <v>125</v>
      </c>
      <c r="C170" s="20"/>
      <c r="D170" s="20"/>
      <c r="E170" s="20"/>
      <c r="F170" s="21" t="s">
        <v>39</v>
      </c>
      <c r="G170" s="21"/>
      <c r="H170" s="1"/>
    </row>
    <row r="171" customFormat="false" ht="12.75" hidden="false" customHeight="true" outlineLevel="0" collapsed="false">
      <c r="A171" s="12" t="s">
        <v>6</v>
      </c>
      <c r="B171" s="13" t="s">
        <v>126</v>
      </c>
      <c r="C171" s="13"/>
      <c r="D171" s="13"/>
      <c r="E171" s="13"/>
      <c r="F171" s="113" t="n">
        <v>26.37</v>
      </c>
      <c r="G171" s="113"/>
      <c r="H171" s="1"/>
    </row>
    <row r="172" customFormat="false" ht="12.75" hidden="false" customHeight="true" outlineLevel="0" collapsed="false">
      <c r="A172" s="12" t="s">
        <v>8</v>
      </c>
      <c r="B172" s="13" t="s">
        <v>127</v>
      </c>
      <c r="C172" s="13"/>
      <c r="D172" s="13"/>
      <c r="E172" s="13"/>
      <c r="F172" s="113" t="n">
        <v>340.38</v>
      </c>
      <c r="G172" s="113"/>
      <c r="H172" s="1"/>
    </row>
    <row r="173" customFormat="false" ht="12.75" hidden="false" customHeight="true" outlineLevel="0" collapsed="false">
      <c r="A173" s="12" t="s">
        <v>11</v>
      </c>
      <c r="B173" s="114" t="s">
        <v>128</v>
      </c>
      <c r="C173" s="114"/>
      <c r="D173" s="114"/>
      <c r="E173" s="114"/>
      <c r="F173" s="113" t="n">
        <v>7.35</v>
      </c>
      <c r="G173" s="113"/>
      <c r="H173" s="1"/>
    </row>
    <row r="174" customFormat="false" ht="12.75" hidden="false" customHeight="true" outlineLevel="0" collapsed="false">
      <c r="A174" s="12" t="s">
        <v>14</v>
      </c>
      <c r="B174" s="114" t="s">
        <v>129</v>
      </c>
      <c r="C174" s="114"/>
      <c r="D174" s="114"/>
      <c r="E174" s="114"/>
      <c r="F174" s="113" t="n">
        <v>54.62</v>
      </c>
      <c r="G174" s="113"/>
      <c r="H174" s="1"/>
    </row>
    <row r="175" customFormat="false" ht="13.5" hidden="false" customHeight="true" outlineLevel="0" collapsed="false">
      <c r="A175" s="115"/>
      <c r="B175" s="116" t="s">
        <v>50</v>
      </c>
      <c r="C175" s="116"/>
      <c r="D175" s="116"/>
      <c r="E175" s="116"/>
      <c r="F175" s="117" t="n">
        <f aca="false">F171+F172+F171+F174</f>
        <v>447.74</v>
      </c>
      <c r="G175" s="117"/>
      <c r="H175" s="1"/>
    </row>
    <row r="176" customFormat="false" ht="12.75" hidden="false" customHeight="false" outlineLevel="0" collapsed="false">
      <c r="A176" s="1"/>
      <c r="B176" s="1"/>
      <c r="C176" s="1"/>
      <c r="D176" s="1"/>
      <c r="E176" s="1"/>
      <c r="F176" s="1"/>
      <c r="G176" s="1"/>
      <c r="H176" s="1"/>
    </row>
    <row r="177" customFormat="false" ht="12.75" hidden="false" customHeight="true" outlineLevel="0" collapsed="false">
      <c r="A177" s="26" t="s">
        <v>130</v>
      </c>
      <c r="B177" s="26"/>
      <c r="C177" s="26"/>
      <c r="D177" s="26"/>
      <c r="E177" s="26"/>
      <c r="F177" s="26"/>
      <c r="G177" s="26"/>
      <c r="H177" s="1"/>
    </row>
    <row r="178" customFormat="false" ht="12.75" hidden="false" customHeight="false" outlineLevel="0" collapsed="false">
      <c r="A178" s="118"/>
      <c r="B178" s="1"/>
      <c r="C178" s="1"/>
      <c r="D178" s="1"/>
      <c r="E178" s="1"/>
      <c r="F178" s="1"/>
      <c r="G178" s="1"/>
      <c r="H178" s="1"/>
    </row>
    <row r="179" customFormat="false" ht="12.75" hidden="false" customHeight="false" outlineLevel="0" collapsed="false">
      <c r="A179" s="119" t="s">
        <v>131</v>
      </c>
      <c r="B179" s="119"/>
      <c r="C179" s="119"/>
      <c r="D179" s="119"/>
      <c r="E179" s="119"/>
      <c r="F179" s="119"/>
      <c r="G179" s="119"/>
      <c r="H179" s="1"/>
    </row>
    <row r="180" customFormat="false" ht="12.75" hidden="false" customHeight="false" outlineLevel="0" collapsed="false">
      <c r="A180" s="41"/>
      <c r="B180" s="41"/>
      <c r="C180" s="41"/>
      <c r="D180" s="41"/>
      <c r="E180" s="41"/>
      <c r="F180" s="41"/>
      <c r="G180" s="41"/>
      <c r="H180" s="1"/>
    </row>
    <row r="181" customFormat="false" ht="12.75" hidden="false" customHeight="true" outlineLevel="0" collapsed="false">
      <c r="A181" s="26" t="s">
        <v>132</v>
      </c>
      <c r="B181" s="26"/>
      <c r="C181" s="26"/>
      <c r="D181" s="26"/>
      <c r="E181" s="26"/>
      <c r="F181" s="26"/>
      <c r="G181" s="120" t="n">
        <f aca="false">F203</f>
        <v>3139.94048925739</v>
      </c>
      <c r="H181" s="1"/>
    </row>
    <row r="182" customFormat="false" ht="13.5" hidden="false" customHeight="false" outlineLevel="0" collapsed="false">
      <c r="A182" s="1"/>
      <c r="B182" s="4"/>
      <c r="C182" s="4"/>
      <c r="D182" s="4"/>
      <c r="E182" s="4"/>
      <c r="F182" s="4"/>
      <c r="G182" s="120" t="n">
        <f aca="false">G181+G184</f>
        <v>3234.13870393512</v>
      </c>
      <c r="H182" s="1"/>
    </row>
    <row r="183" customFormat="false" ht="13.5" hidden="false" customHeight="true" outlineLevel="0" collapsed="false">
      <c r="A183" s="121" t="n">
        <v>6</v>
      </c>
      <c r="B183" s="122" t="s">
        <v>133</v>
      </c>
      <c r="C183" s="122"/>
      <c r="D183" s="122"/>
      <c r="E183" s="122"/>
      <c r="F183" s="122" t="s">
        <v>57</v>
      </c>
      <c r="G183" s="123" t="s">
        <v>39</v>
      </c>
      <c r="H183" s="1"/>
    </row>
    <row r="184" customFormat="false" ht="12.75" hidden="false" customHeight="true" outlineLevel="0" collapsed="false">
      <c r="A184" s="124" t="s">
        <v>6</v>
      </c>
      <c r="B184" s="125" t="s">
        <v>134</v>
      </c>
      <c r="C184" s="125"/>
      <c r="D184" s="125"/>
      <c r="E184" s="125"/>
      <c r="F184" s="126" t="n">
        <v>0.03</v>
      </c>
      <c r="G184" s="127" t="n">
        <f aca="false">G181*F184</f>
        <v>94.1982146777218</v>
      </c>
      <c r="H184" s="128"/>
    </row>
    <row r="185" customFormat="false" ht="12.75" hidden="false" customHeight="true" outlineLevel="0" collapsed="false">
      <c r="A185" s="129" t="s">
        <v>8</v>
      </c>
      <c r="B185" s="130" t="s">
        <v>135</v>
      </c>
      <c r="C185" s="130"/>
      <c r="D185" s="130"/>
      <c r="E185" s="130"/>
      <c r="F185" s="131" t="n">
        <v>0.0679</v>
      </c>
      <c r="G185" s="132" t="n">
        <f aca="false">G182*F185</f>
        <v>219.598017997194</v>
      </c>
      <c r="H185" s="128" t="n">
        <f aca="false">G182+G185</f>
        <v>3453.73672193231</v>
      </c>
    </row>
    <row r="186" customFormat="false" ht="12.75" hidden="false" customHeight="true" outlineLevel="0" collapsed="false">
      <c r="A186" s="129" t="s">
        <v>11</v>
      </c>
      <c r="B186" s="130" t="s">
        <v>136</v>
      </c>
      <c r="C186" s="130"/>
      <c r="D186" s="130"/>
      <c r="E186" s="130"/>
      <c r="F186" s="131"/>
      <c r="G186" s="134"/>
      <c r="H186" s="1"/>
    </row>
    <row r="187" customFormat="false" ht="12.75" hidden="false" customHeight="true" outlineLevel="0" collapsed="false">
      <c r="A187" s="129"/>
      <c r="B187" s="135" t="s">
        <v>137</v>
      </c>
      <c r="C187" s="135"/>
      <c r="D187" s="135"/>
      <c r="E187" s="135"/>
      <c r="F187" s="131" t="n">
        <v>0.076</v>
      </c>
      <c r="G187" s="132" t="n">
        <f aca="false">H185/0.8575*F187</f>
        <v>306.103779436566</v>
      </c>
      <c r="H187" s="128"/>
    </row>
    <row r="188" customFormat="false" ht="12.75" hidden="false" customHeight="true" outlineLevel="0" collapsed="false">
      <c r="A188" s="129"/>
      <c r="B188" s="135" t="s">
        <v>138</v>
      </c>
      <c r="C188" s="135"/>
      <c r="D188" s="135"/>
      <c r="E188" s="135"/>
      <c r="F188" s="131" t="n">
        <v>0.0165</v>
      </c>
      <c r="G188" s="132" t="n">
        <f aca="false">H185/0.8575*F188</f>
        <v>66.4567415882019</v>
      </c>
      <c r="H188" s="1"/>
    </row>
    <row r="189" customFormat="false" ht="13.5" hidden="false" customHeight="true" outlineLevel="0" collapsed="false">
      <c r="A189" s="129"/>
      <c r="B189" s="130" t="s">
        <v>139</v>
      </c>
      <c r="C189" s="130"/>
      <c r="D189" s="130"/>
      <c r="E189" s="130"/>
      <c r="F189" s="131" t="n">
        <v>0.05</v>
      </c>
      <c r="G189" s="132" t="n">
        <f aca="false">H185/0.8575*F189</f>
        <v>201.384065418794</v>
      </c>
      <c r="H189" s="1"/>
    </row>
    <row r="190" customFormat="false" ht="13.5" hidden="false" customHeight="true" outlineLevel="0" collapsed="false">
      <c r="A190" s="136"/>
      <c r="B190" s="137" t="s">
        <v>50</v>
      </c>
      <c r="C190" s="137"/>
      <c r="D190" s="137"/>
      <c r="E190" s="137"/>
      <c r="F190" s="138"/>
      <c r="G190" s="139" t="n">
        <f aca="false">G184+G185+G187+G188+G189</f>
        <v>887.740819118478</v>
      </c>
      <c r="H190" s="1"/>
    </row>
    <row r="191" customFormat="false" ht="12.75" hidden="false" customHeight="false" outlineLevel="0" collapsed="false">
      <c r="A191" s="1"/>
      <c r="B191" s="1"/>
      <c r="C191" s="1"/>
      <c r="D191" s="1"/>
      <c r="E191" s="1"/>
      <c r="F191" s="1"/>
      <c r="G191" s="1"/>
      <c r="H191" s="1"/>
    </row>
    <row r="192" customFormat="false" ht="12.75" hidden="false" customHeight="false" outlineLevel="0" collapsed="false">
      <c r="A192" s="28" t="s">
        <v>140</v>
      </c>
      <c r="B192" s="28"/>
      <c r="C192" s="28"/>
      <c r="D192" s="28"/>
      <c r="E192" s="28"/>
      <c r="F192" s="28"/>
      <c r="G192" s="28"/>
      <c r="H192" s="1"/>
    </row>
    <row r="193" customFormat="false" ht="12.75" hidden="false" customHeight="false" outlineLevel="0" collapsed="false">
      <c r="A193" s="29" t="s">
        <v>141</v>
      </c>
      <c r="B193" s="29"/>
      <c r="C193" s="29"/>
      <c r="D193" s="29"/>
      <c r="E193" s="29"/>
      <c r="F193" s="29"/>
      <c r="G193" s="29"/>
      <c r="H193" s="1"/>
    </row>
    <row r="194" customFormat="false" ht="12.75" hidden="false" customHeight="false" outlineLevel="0" collapsed="false">
      <c r="A194" s="29"/>
      <c r="B194" s="4"/>
      <c r="C194" s="4"/>
      <c r="D194" s="4"/>
      <c r="E194" s="4"/>
      <c r="F194" s="4"/>
      <c r="G194" s="4"/>
      <c r="H194" s="1"/>
    </row>
    <row r="195" customFormat="false" ht="12.75" hidden="false" customHeight="true" outlineLevel="0" collapsed="false">
      <c r="A195" s="26" t="s">
        <v>142</v>
      </c>
      <c r="B195" s="26"/>
      <c r="C195" s="26"/>
      <c r="D195" s="26"/>
      <c r="E195" s="26"/>
      <c r="F195" s="26"/>
      <c r="G195" s="26"/>
      <c r="H195" s="1"/>
    </row>
    <row r="196" customFormat="false" ht="13.5" hidden="false" customHeight="false" outlineLevel="0" collapsed="false">
      <c r="A196" s="2"/>
      <c r="B196" s="2"/>
      <c r="C196" s="2"/>
      <c r="D196" s="2"/>
      <c r="E196" s="2"/>
      <c r="F196" s="2"/>
      <c r="G196" s="2"/>
      <c r="H196" s="1"/>
    </row>
    <row r="197" customFormat="false" ht="13.5" hidden="false" customHeight="true" outlineLevel="0" collapsed="false">
      <c r="A197" s="140"/>
      <c r="B197" s="43" t="s">
        <v>143</v>
      </c>
      <c r="C197" s="43"/>
      <c r="D197" s="43"/>
      <c r="E197" s="43"/>
      <c r="F197" s="44" t="s">
        <v>144</v>
      </c>
      <c r="G197" s="44"/>
      <c r="H197" s="1"/>
    </row>
    <row r="198" customFormat="false" ht="12.75" hidden="false" customHeight="true" outlineLevel="0" collapsed="false">
      <c r="A198" s="61" t="s">
        <v>6</v>
      </c>
      <c r="B198" s="10" t="s">
        <v>145</v>
      </c>
      <c r="C198" s="10"/>
      <c r="D198" s="10"/>
      <c r="E198" s="10"/>
      <c r="F198" s="93" t="n">
        <f aca="false">F54</f>
        <v>1357.52</v>
      </c>
      <c r="G198" s="93"/>
      <c r="H198" s="1"/>
    </row>
    <row r="199" customFormat="false" ht="12.75" hidden="false" customHeight="true" outlineLevel="0" collapsed="false">
      <c r="A199" s="12" t="s">
        <v>8</v>
      </c>
      <c r="B199" s="13" t="s">
        <v>146</v>
      </c>
      <c r="C199" s="13"/>
      <c r="D199" s="13"/>
      <c r="E199" s="13"/>
      <c r="F199" s="32" t="n">
        <f aca="false">F119</f>
        <v>1174.930307648</v>
      </c>
      <c r="G199" s="32"/>
      <c r="H199" s="1"/>
    </row>
    <row r="200" customFormat="false" ht="12.75" hidden="false" customHeight="true" outlineLevel="0" collapsed="false">
      <c r="A200" s="12" t="s">
        <v>11</v>
      </c>
      <c r="B200" s="13" t="s">
        <v>147</v>
      </c>
      <c r="C200" s="13"/>
      <c r="D200" s="13"/>
      <c r="E200" s="13"/>
      <c r="F200" s="32" t="n">
        <f aca="false">G129</f>
        <v>107.220728</v>
      </c>
      <c r="G200" s="32"/>
      <c r="H200" s="1"/>
    </row>
    <row r="201" customFormat="false" ht="12.75" hidden="false" customHeight="true" outlineLevel="0" collapsed="false">
      <c r="A201" s="12" t="s">
        <v>14</v>
      </c>
      <c r="B201" s="13" t="s">
        <v>148</v>
      </c>
      <c r="C201" s="13"/>
      <c r="D201" s="13"/>
      <c r="E201" s="13"/>
      <c r="F201" s="32" t="n">
        <f aca="false">G166</f>
        <v>52.5294536093952</v>
      </c>
      <c r="G201" s="32"/>
      <c r="H201" s="1"/>
    </row>
    <row r="202" customFormat="false" ht="13.5" hidden="false" customHeight="true" outlineLevel="0" collapsed="false">
      <c r="A202" s="12" t="s">
        <v>44</v>
      </c>
      <c r="B202" s="33" t="s">
        <v>149</v>
      </c>
      <c r="C202" s="33"/>
      <c r="D202" s="33"/>
      <c r="E202" s="33"/>
      <c r="F202" s="142" t="n">
        <f aca="false">F175</f>
        <v>447.74</v>
      </c>
      <c r="G202" s="142"/>
      <c r="H202" s="1"/>
    </row>
    <row r="203" customFormat="false" ht="12.75" hidden="false" customHeight="true" outlineLevel="0" collapsed="false">
      <c r="A203" s="12" t="s">
        <v>150</v>
      </c>
      <c r="B203" s="12"/>
      <c r="C203" s="12"/>
      <c r="D203" s="12"/>
      <c r="E203" s="12"/>
      <c r="F203" s="144" t="n">
        <f aca="false">F198+F199+F200+F201+F202</f>
        <v>3139.94048925739</v>
      </c>
      <c r="G203" s="144"/>
      <c r="H203" s="1"/>
    </row>
    <row r="204" customFormat="false" ht="13.5" hidden="false" customHeight="true" outlineLevel="0" collapsed="false">
      <c r="A204" s="12" t="s">
        <v>46</v>
      </c>
      <c r="B204" s="13" t="s">
        <v>151</v>
      </c>
      <c r="C204" s="13"/>
      <c r="D204" s="13"/>
      <c r="E204" s="13"/>
      <c r="F204" s="142" t="n">
        <f aca="false">G190</f>
        <v>887.740819118478</v>
      </c>
      <c r="G204" s="142"/>
      <c r="H204" s="1"/>
    </row>
    <row r="205" customFormat="false" ht="13.5" hidden="false" customHeight="true" outlineLevel="0" collapsed="false">
      <c r="A205" s="42" t="s">
        <v>152</v>
      </c>
      <c r="B205" s="42"/>
      <c r="C205" s="42"/>
      <c r="D205" s="42"/>
      <c r="E205" s="42"/>
      <c r="F205" s="145" t="n">
        <f aca="false">F203+F204</f>
        <v>4027.68130837587</v>
      </c>
      <c r="G205" s="145"/>
      <c r="H205" s="1"/>
    </row>
    <row r="206" customFormat="false" ht="12.75" hidden="false" customHeight="false" outlineLevel="0" collapsed="false">
      <c r="A206" s="146"/>
      <c r="B206" s="146"/>
      <c r="C206" s="146"/>
      <c r="D206" s="146"/>
      <c r="E206" s="146"/>
      <c r="F206" s="146"/>
      <c r="G206" s="146"/>
      <c r="H206" s="1"/>
    </row>
    <row r="207" customFormat="false" ht="12.75" hidden="false" customHeight="true" outlineLevel="0" collapsed="false">
      <c r="A207" s="26" t="s">
        <v>153</v>
      </c>
      <c r="B207" s="26"/>
      <c r="C207" s="26"/>
      <c r="D207" s="26"/>
      <c r="E207" s="26"/>
      <c r="F207" s="26"/>
      <c r="G207" s="26"/>
      <c r="H207" s="1"/>
    </row>
    <row r="208" customFormat="false" ht="13.5" hidden="false" customHeight="false" outlineLevel="0" collapsed="false">
      <c r="A208" s="1"/>
      <c r="B208" s="1"/>
      <c r="C208" s="1"/>
      <c r="D208" s="1"/>
      <c r="E208" s="1"/>
      <c r="F208" s="1"/>
      <c r="G208" s="1"/>
      <c r="H208" s="1"/>
    </row>
    <row r="209" customFormat="false" ht="38.25" hidden="false" customHeight="true" outlineLevel="0" collapsed="false">
      <c r="A209" s="19" t="s">
        <v>154</v>
      </c>
      <c r="B209" s="19"/>
      <c r="C209" s="20" t="s">
        <v>155</v>
      </c>
      <c r="D209" s="20" t="s">
        <v>156</v>
      </c>
      <c r="E209" s="20" t="s">
        <v>157</v>
      </c>
      <c r="F209" s="20" t="s">
        <v>158</v>
      </c>
      <c r="G209" s="21" t="s">
        <v>159</v>
      </c>
      <c r="H209" s="1"/>
    </row>
    <row r="210" customFormat="false" ht="25.5" hidden="false" customHeight="false" outlineLevel="0" collapsed="false">
      <c r="A210" s="12" t="s">
        <v>160</v>
      </c>
      <c r="B210" s="13" t="s">
        <v>21</v>
      </c>
      <c r="C210" s="147" t="n">
        <f aca="false">F205</f>
        <v>4027.68130837587</v>
      </c>
      <c r="D210" s="148" t="n">
        <v>2</v>
      </c>
      <c r="E210" s="147" t="n">
        <f aca="false">C210*D210</f>
        <v>8055.36261675175</v>
      </c>
      <c r="F210" s="149" t="n">
        <v>1</v>
      </c>
      <c r="G210" s="32" t="n">
        <f aca="false">E210*F210</f>
        <v>8055.36261675175</v>
      </c>
      <c r="H210" s="1"/>
    </row>
    <row r="211" customFormat="false" ht="13.5" hidden="false" customHeight="true" outlineLevel="0" collapsed="false">
      <c r="A211" s="90" t="s">
        <v>161</v>
      </c>
      <c r="B211" s="90"/>
      <c r="C211" s="90"/>
      <c r="D211" s="90"/>
      <c r="E211" s="90"/>
      <c r="F211" s="90"/>
      <c r="G211" s="150" t="n">
        <f aca="false">G210</f>
        <v>8055.36261675175</v>
      </c>
      <c r="H211" s="1"/>
    </row>
    <row r="212" customFormat="false" ht="12.75" hidden="false" customHeight="false" outlineLevel="0" collapsed="false">
      <c r="A212" s="1"/>
      <c r="B212" s="1"/>
      <c r="C212" s="1"/>
      <c r="D212" s="1"/>
      <c r="E212" s="1"/>
      <c r="F212" s="1"/>
      <c r="G212" s="1"/>
      <c r="H212" s="1"/>
    </row>
    <row r="213" customFormat="false" ht="15" hidden="false" customHeight="false" outlineLevel="0" collapsed="false">
      <c r="A213" s="81" t="s">
        <v>162</v>
      </c>
      <c r="B213" s="81"/>
      <c r="C213" s="81"/>
      <c r="D213" s="81"/>
      <c r="E213" s="81"/>
      <c r="F213" s="81"/>
      <c r="G213" s="81"/>
      <c r="H213" s="1"/>
    </row>
    <row r="214" customFormat="false" ht="13.5" hidden="false" customHeight="false" outlineLevel="0" collapsed="false">
      <c r="A214" s="1"/>
      <c r="B214" s="1"/>
      <c r="C214" s="1"/>
      <c r="D214" s="1"/>
      <c r="E214" s="1"/>
      <c r="F214" s="1"/>
      <c r="G214" s="1"/>
      <c r="H214" s="1"/>
      <c r="I214" s="0" t="s">
        <v>171</v>
      </c>
    </row>
    <row r="215" customFormat="false" ht="13.5" hidden="false" customHeight="true" outlineLevel="0" collapsed="false">
      <c r="A215" s="140"/>
      <c r="B215" s="43" t="s">
        <v>163</v>
      </c>
      <c r="C215" s="43"/>
      <c r="D215" s="43"/>
      <c r="E215" s="43"/>
      <c r="F215" s="43" t="s">
        <v>144</v>
      </c>
      <c r="G215" s="43"/>
      <c r="H215" s="1"/>
    </row>
    <row r="216" customFormat="false" ht="13.5" hidden="false" customHeight="true" outlineLevel="0" collapsed="false">
      <c r="A216" s="140"/>
      <c r="B216" s="43" t="s">
        <v>164</v>
      </c>
      <c r="C216" s="43"/>
      <c r="D216" s="43"/>
      <c r="E216" s="43"/>
      <c r="F216" s="44" t="s">
        <v>165</v>
      </c>
      <c r="G216" s="44"/>
      <c r="H216" s="1"/>
    </row>
    <row r="217" customFormat="false" ht="14.25" hidden="false" customHeight="false" outlineLevel="0" collapsed="false">
      <c r="A217" s="61" t="s">
        <v>6</v>
      </c>
      <c r="B217" s="151" t="s">
        <v>166</v>
      </c>
      <c r="C217" s="151"/>
      <c r="D217" s="151"/>
      <c r="E217" s="151"/>
      <c r="F217" s="152" t="n">
        <f aca="false">C210</f>
        <v>4027.68130837587</v>
      </c>
      <c r="G217" s="152"/>
      <c r="H217" s="1"/>
    </row>
    <row r="218" customFormat="false" ht="14.25" hidden="false" customHeight="false" outlineLevel="0" collapsed="false">
      <c r="A218" s="12" t="s">
        <v>8</v>
      </c>
      <c r="B218" s="151" t="s">
        <v>167</v>
      </c>
      <c r="C218" s="151"/>
      <c r="D218" s="151"/>
      <c r="E218" s="151"/>
      <c r="F218" s="144" t="n">
        <f aca="false">G211</f>
        <v>8055.36261675175</v>
      </c>
      <c r="G218" s="144"/>
      <c r="H218" s="1"/>
    </row>
    <row r="219" customFormat="false" ht="12.75" hidden="false" customHeight="true" outlineLevel="0" collapsed="false">
      <c r="A219" s="12" t="s">
        <v>11</v>
      </c>
      <c r="B219" s="6" t="s">
        <v>168</v>
      </c>
      <c r="C219" s="6"/>
      <c r="D219" s="6"/>
      <c r="E219" s="6"/>
      <c r="F219" s="144" t="n">
        <f aca="false">F218*12</f>
        <v>96664.351401021</v>
      </c>
      <c r="G219" s="144"/>
      <c r="H219" s="1"/>
    </row>
    <row r="220" customFormat="false" ht="12.75" hidden="false" customHeight="false" outlineLevel="0" collapsed="false">
      <c r="A220" s="1"/>
      <c r="B220" s="1"/>
      <c r="C220" s="1"/>
      <c r="D220" s="1"/>
      <c r="E220" s="1"/>
      <c r="F220" s="1"/>
      <c r="G220" s="1"/>
      <c r="H220" s="1"/>
    </row>
    <row r="221" customFormat="false" ht="15" hidden="false" customHeight="false" outlineLevel="0" collapsed="false">
      <c r="A221" s="153" t="s">
        <v>169</v>
      </c>
      <c r="B221" s="153"/>
      <c r="C221" s="153"/>
      <c r="D221" s="153"/>
      <c r="E221" s="153"/>
      <c r="F221" s="153"/>
      <c r="G221" s="153"/>
      <c r="H221" s="1"/>
    </row>
  </sheetData>
  <mergeCells count="204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B53:E53"/>
    <mergeCell ref="F53:G53"/>
    <mergeCell ref="A54:E54"/>
    <mergeCell ref="F54:G54"/>
    <mergeCell ref="A56:G57"/>
    <mergeCell ref="A58:G60"/>
    <mergeCell ref="A61:G61"/>
    <mergeCell ref="A63:G63"/>
    <mergeCell ref="A64:G64"/>
    <mergeCell ref="B65:E65"/>
    <mergeCell ref="B66:E66"/>
    <mergeCell ref="B67:E67"/>
    <mergeCell ref="A68:E68"/>
    <mergeCell ref="B69:E69"/>
    <mergeCell ref="A70:G72"/>
    <mergeCell ref="A73:G74"/>
    <mergeCell ref="A76:G77"/>
    <mergeCell ref="A78:F78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A91:G92"/>
    <mergeCell ref="A94:G95"/>
    <mergeCell ref="A97:G97"/>
    <mergeCell ref="A99:G99"/>
    <mergeCell ref="B101:E101"/>
    <mergeCell ref="F101:G101"/>
    <mergeCell ref="B102:E102"/>
    <mergeCell ref="F102:G102"/>
    <mergeCell ref="B103:E103"/>
    <mergeCell ref="F103:G103"/>
    <mergeCell ref="B104:E104"/>
    <mergeCell ref="F104:G104"/>
    <mergeCell ref="B105:E105"/>
    <mergeCell ref="F105:G105"/>
    <mergeCell ref="A106:E106"/>
    <mergeCell ref="F106:G106"/>
    <mergeCell ref="A107:G107"/>
    <mergeCell ref="A108:G108"/>
    <mergeCell ref="A110:G111"/>
    <mergeCell ref="A113:G113"/>
    <mergeCell ref="B115:E115"/>
    <mergeCell ref="F115:G115"/>
    <mergeCell ref="B116:E116"/>
    <mergeCell ref="F116:G116"/>
    <mergeCell ref="B117:E117"/>
    <mergeCell ref="F117:G117"/>
    <mergeCell ref="B118:E118"/>
    <mergeCell ref="F118:G118"/>
    <mergeCell ref="A119:E119"/>
    <mergeCell ref="F119:G119"/>
    <mergeCell ref="A121:G121"/>
    <mergeCell ref="B123:E123"/>
    <mergeCell ref="B124:E124"/>
    <mergeCell ref="B125:E125"/>
    <mergeCell ref="B126:E126"/>
    <mergeCell ref="B127:E127"/>
    <mergeCell ref="B128:E128"/>
    <mergeCell ref="B129:E129"/>
    <mergeCell ref="A131:G131"/>
    <mergeCell ref="A133:G133"/>
    <mergeCell ref="A135:G135"/>
    <mergeCell ref="A137:F137"/>
    <mergeCell ref="A139:G139"/>
    <mergeCell ref="B141:E141"/>
    <mergeCell ref="B142:E142"/>
    <mergeCell ref="B143:E143"/>
    <mergeCell ref="B144:E144"/>
    <mergeCell ref="B145:E145"/>
    <mergeCell ref="B146:E146"/>
    <mergeCell ref="B147:E147"/>
    <mergeCell ref="A149:G150"/>
    <mergeCell ref="A152:G152"/>
    <mergeCell ref="B154:E154"/>
    <mergeCell ref="B155:E155"/>
    <mergeCell ref="A156:E156"/>
    <mergeCell ref="A158:G159"/>
    <mergeCell ref="A161:G161"/>
    <mergeCell ref="A162:G162"/>
    <mergeCell ref="B164:E164"/>
    <mergeCell ref="B165:E165"/>
    <mergeCell ref="B166:E166"/>
    <mergeCell ref="A168:G168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B175:E175"/>
    <mergeCell ref="F175:G175"/>
    <mergeCell ref="A177:G177"/>
    <mergeCell ref="A179:G179"/>
    <mergeCell ref="A181:F181"/>
    <mergeCell ref="B183:E183"/>
    <mergeCell ref="B184:E184"/>
    <mergeCell ref="B185:E185"/>
    <mergeCell ref="B186:E186"/>
    <mergeCell ref="B187:E187"/>
    <mergeCell ref="B188:E188"/>
    <mergeCell ref="B189:E189"/>
    <mergeCell ref="B190:E190"/>
    <mergeCell ref="A192:G192"/>
    <mergeCell ref="A193:G193"/>
    <mergeCell ref="A195:G195"/>
    <mergeCell ref="B197:E197"/>
    <mergeCell ref="F197:G197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B202:E202"/>
    <mergeCell ref="F202:G202"/>
    <mergeCell ref="A203:E203"/>
    <mergeCell ref="F203:G203"/>
    <mergeCell ref="B204:E204"/>
    <mergeCell ref="F204:G204"/>
    <mergeCell ref="A205:E205"/>
    <mergeCell ref="F205:G205"/>
    <mergeCell ref="A207:G207"/>
    <mergeCell ref="A209:B209"/>
    <mergeCell ref="A211:F211"/>
    <mergeCell ref="A213:G213"/>
    <mergeCell ref="B215:G215"/>
    <mergeCell ref="B216:E216"/>
    <mergeCell ref="F216:G216"/>
    <mergeCell ref="B217:E217"/>
    <mergeCell ref="F217:G217"/>
    <mergeCell ref="B218:E218"/>
    <mergeCell ref="F218:G218"/>
    <mergeCell ref="B219:E219"/>
    <mergeCell ref="F219:G219"/>
    <mergeCell ref="A221:G2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13"/>
  <sheetViews>
    <sheetView showFormulas="false" showGridLines="true" showRowColHeaders="true" showZeros="true" rightToLeft="false" tabSelected="false" showOutlineSymbols="true" defaultGridColor="true" view="normal" topLeftCell="B1" colorId="64" zoomScale="120" zoomScaleNormal="12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true" outlineLevel="0" max="1" min="1" style="0" width="2.71"/>
    <col collapsed="false" customWidth="true" hidden="false" outlineLevel="0" max="2" min="2" style="0" width="20.57"/>
    <col collapsed="false" customWidth="true" hidden="false" outlineLevel="0" max="3" min="3" style="0" width="16.57"/>
    <col collapsed="false" customWidth="true" hidden="false" outlineLevel="0" max="4" min="4" style="0" width="19"/>
    <col collapsed="false" customWidth="true" hidden="false" outlineLevel="0" max="5" min="5" style="0" width="17.29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3.43"/>
    <col collapsed="false" customWidth="true" hidden="false" outlineLevel="0" max="9" min="9" style="0" width="17.42"/>
    <col collapsed="false" customWidth="true" hidden="false" outlineLevel="0" max="1025" min="10" style="0" width="8.71"/>
  </cols>
  <sheetData>
    <row r="2" customFormat="false" ht="16.5" hidden="false" customHeight="false" outlineLevel="0" collapsed="false">
      <c r="A2" s="154"/>
      <c r="B2" s="155" t="s">
        <v>172</v>
      </c>
      <c r="C2" s="155"/>
      <c r="D2" s="155"/>
      <c r="E2" s="155"/>
      <c r="F2" s="155"/>
      <c r="G2" s="155"/>
      <c r="H2" s="155"/>
      <c r="I2" s="155"/>
    </row>
    <row r="3" s="158" customFormat="true" ht="38.25" hidden="false" customHeight="false" outlineLevel="0" collapsed="false">
      <c r="A3" s="156"/>
      <c r="B3" s="157" t="s">
        <v>173</v>
      </c>
      <c r="C3" s="157" t="s">
        <v>174</v>
      </c>
      <c r="D3" s="157" t="s">
        <v>175</v>
      </c>
      <c r="E3" s="157" t="s">
        <v>176</v>
      </c>
      <c r="F3" s="157" t="s">
        <v>177</v>
      </c>
      <c r="G3" s="157" t="s">
        <v>178</v>
      </c>
      <c r="H3" s="157" t="s">
        <v>179</v>
      </c>
      <c r="I3" s="157" t="s">
        <v>180</v>
      </c>
    </row>
    <row r="4" customFormat="false" ht="30" hidden="false" customHeight="false" outlineLevel="0" collapsed="false">
      <c r="A4" s="154"/>
      <c r="B4" s="159" t="s">
        <v>181</v>
      </c>
      <c r="C4" s="160" t="n">
        <v>3168.32</v>
      </c>
      <c r="D4" s="161" t="n">
        <v>7</v>
      </c>
      <c r="E4" s="162" t="n">
        <f aca="false">C4*D4</f>
        <v>22178.24</v>
      </c>
      <c r="F4" s="161" t="n">
        <v>1</v>
      </c>
      <c r="G4" s="163" t="n">
        <f aca="false">E4*F4</f>
        <v>22178.24</v>
      </c>
      <c r="H4" s="164" t="n">
        <v>12</v>
      </c>
      <c r="I4" s="163" t="n">
        <f aca="false">G4*H4</f>
        <v>266138.88</v>
      </c>
    </row>
    <row r="5" customFormat="false" ht="30" hidden="false" customHeight="false" outlineLevel="0" collapsed="false">
      <c r="A5" s="154"/>
      <c r="B5" s="159" t="s">
        <v>182</v>
      </c>
      <c r="C5" s="162" t="n">
        <v>4027.68</v>
      </c>
      <c r="D5" s="161" t="n">
        <v>2</v>
      </c>
      <c r="E5" s="162" t="n">
        <f aca="false">C5*D5</f>
        <v>8055.36</v>
      </c>
      <c r="F5" s="161" t="n">
        <v>1</v>
      </c>
      <c r="G5" s="163" t="n">
        <f aca="false">E5*F5</f>
        <v>8055.36</v>
      </c>
      <c r="H5" s="164" t="n">
        <v>12</v>
      </c>
      <c r="I5" s="163" t="n">
        <f aca="false">G5*H5</f>
        <v>96664.32</v>
      </c>
    </row>
    <row r="6" customFormat="false" ht="25.5" hidden="false" customHeight="true" outlineLevel="0" collapsed="false">
      <c r="A6" s="154"/>
      <c r="B6" s="165" t="s">
        <v>183</v>
      </c>
      <c r="C6" s="165"/>
      <c r="D6" s="165"/>
      <c r="E6" s="165"/>
      <c r="F6" s="165"/>
      <c r="G6" s="166" t="n">
        <f aca="false">SUM(G4:G5)</f>
        <v>30233.6</v>
      </c>
      <c r="H6" s="167"/>
      <c r="I6" s="166" t="n">
        <f aca="false">SUM(I4:I5)</f>
        <v>362803.2</v>
      </c>
    </row>
    <row r="7" customFormat="false" ht="12.75" hidden="false" customHeight="false" outlineLevel="0" collapsed="false">
      <c r="A7" s="154"/>
      <c r="B7" s="154"/>
      <c r="C7" s="154"/>
      <c r="D7" s="154"/>
      <c r="E7" s="154"/>
      <c r="F7" s="154"/>
      <c r="G7" s="154"/>
      <c r="H7" s="154"/>
      <c r="I7" s="154"/>
    </row>
    <row r="8" customFormat="false" ht="12.75" hidden="false" customHeight="false" outlineLevel="0" collapsed="false">
      <c r="A8" s="154"/>
      <c r="B8" s="154"/>
      <c r="C8" s="154"/>
      <c r="D8" s="154"/>
      <c r="E8" s="154"/>
      <c r="F8" s="154"/>
      <c r="G8" s="154"/>
      <c r="H8" s="154"/>
      <c r="I8" s="168"/>
    </row>
    <row r="9" customFormat="false" ht="15" hidden="false" customHeight="false" outlineLevel="0" collapsed="false">
      <c r="A9" s="169" t="s">
        <v>184</v>
      </c>
      <c r="B9" s="169"/>
      <c r="C9" s="169"/>
      <c r="D9" s="169"/>
      <c r="E9" s="169"/>
      <c r="F9" s="169"/>
      <c r="G9" s="169"/>
      <c r="H9" s="154"/>
      <c r="I9" s="154"/>
    </row>
    <row r="10" customFormat="false" ht="45" hidden="false" customHeight="true" outlineLevel="0" collapsed="false">
      <c r="A10" s="161" t="s">
        <v>173</v>
      </c>
      <c r="B10" s="161"/>
      <c r="C10" s="161"/>
      <c r="D10" s="170" t="s">
        <v>185</v>
      </c>
      <c r="E10" s="170" t="s">
        <v>186</v>
      </c>
      <c r="F10" s="171" t="s">
        <v>187</v>
      </c>
      <c r="G10" s="171"/>
      <c r="H10" s="154"/>
      <c r="I10" s="154"/>
    </row>
    <row r="11" customFormat="false" ht="15" hidden="false" customHeight="true" outlineLevel="0" collapsed="false">
      <c r="A11" s="172" t="s">
        <v>188</v>
      </c>
      <c r="B11" s="172"/>
      <c r="C11" s="172"/>
      <c r="D11" s="162" t="n">
        <f aca="false">E4</f>
        <v>22178.24</v>
      </c>
      <c r="E11" s="162" t="n">
        <f aca="false">D11*12</f>
        <v>266138.88</v>
      </c>
      <c r="F11" s="163" t="n">
        <f aca="false">E11*4</f>
        <v>1064555.52</v>
      </c>
      <c r="G11" s="163"/>
      <c r="H11" s="154"/>
      <c r="I11" s="154"/>
    </row>
    <row r="12" customFormat="false" ht="15" hidden="false" customHeight="true" outlineLevel="0" collapsed="false">
      <c r="A12" s="172" t="s">
        <v>188</v>
      </c>
      <c r="B12" s="172"/>
      <c r="C12" s="172"/>
      <c r="D12" s="162" t="n">
        <f aca="false">E5</f>
        <v>8055.36</v>
      </c>
      <c r="E12" s="162" t="n">
        <f aca="false">D12*12</f>
        <v>96664.32</v>
      </c>
      <c r="F12" s="163" t="n">
        <f aca="false">E12*4</f>
        <v>386657.28</v>
      </c>
      <c r="G12" s="163"/>
      <c r="H12" s="154"/>
      <c r="I12" s="154"/>
    </row>
    <row r="13" customFormat="false" ht="12.75" hidden="false" customHeight="false" outlineLevel="0" collapsed="false">
      <c r="B13" s="173" t="s">
        <v>102</v>
      </c>
      <c r="C13" s="173"/>
      <c r="D13" s="173"/>
      <c r="E13" s="173"/>
      <c r="F13" s="174" t="n">
        <f aca="false">SUM(F11:G12)</f>
        <v>1451212.8</v>
      </c>
      <c r="G13" s="174"/>
    </row>
  </sheetData>
  <mergeCells count="11">
    <mergeCell ref="B2:I2"/>
    <mergeCell ref="B6:F6"/>
    <mergeCell ref="A9:G9"/>
    <mergeCell ref="A10:C10"/>
    <mergeCell ref="F10:G10"/>
    <mergeCell ref="A11:C11"/>
    <mergeCell ref="F11:G11"/>
    <mergeCell ref="A12:C12"/>
    <mergeCell ref="F12:G12"/>
    <mergeCell ref="B13:E13"/>
    <mergeCell ref="F13:G1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B10" colorId="64" zoomScale="120" zoomScaleNormal="120" zoomScalePageLayoutView="100" workbookViewId="0">
      <selection pane="topLeft" activeCell="F32" activeCellId="0" sqref="F32"/>
    </sheetView>
  </sheetViews>
  <sheetFormatPr defaultRowHeight="12.75" outlineLevelRow="0" outlineLevelCol="0"/>
  <cols>
    <col collapsed="false" customWidth="true" hidden="false" outlineLevel="0" max="1" min="1" style="154" width="17"/>
    <col collapsed="false" customWidth="true" hidden="false" outlineLevel="0" max="2" min="2" style="154" width="16.29"/>
    <col collapsed="false" customWidth="true" hidden="false" outlineLevel="0" max="3" min="3" style="154" width="20.99"/>
    <col collapsed="false" customWidth="true" hidden="false" outlineLevel="0" max="4" min="4" style="154" width="32.15"/>
    <col collapsed="false" customWidth="true" hidden="false" outlineLevel="0" max="5" min="5" style="154" width="10.42"/>
    <col collapsed="false" customWidth="true" hidden="false" outlineLevel="0" max="6" min="6" style="154" width="19.85"/>
    <col collapsed="false" customWidth="true" hidden="false" outlineLevel="0" max="7" min="7" style="154" width="16.29"/>
    <col collapsed="false" customWidth="true" hidden="false" outlineLevel="0" max="8" min="8" style="154" width="19.85"/>
    <col collapsed="false" customWidth="true" hidden="false" outlineLevel="0" max="9" min="9" style="154" width="10.99"/>
    <col collapsed="false" customWidth="false" hidden="false" outlineLevel="0" max="17" min="10" style="154" width="11.57"/>
    <col collapsed="false" customWidth="true" hidden="false" outlineLevel="0" max="26" min="18" style="154" width="9"/>
    <col collapsed="false" customWidth="true" hidden="false" outlineLevel="0" max="1025" min="27" style="154" width="14.43"/>
  </cols>
  <sheetData>
    <row r="1" customFormat="false" ht="14.25" hidden="false" customHeight="true" outlineLevel="0" collapsed="false">
      <c r="A1" s="175" t="s">
        <v>189</v>
      </c>
      <c r="B1" s="175"/>
      <c r="C1" s="175"/>
      <c r="D1" s="175"/>
      <c r="E1" s="175"/>
      <c r="F1" s="175"/>
      <c r="G1" s="175"/>
      <c r="H1" s="175"/>
      <c r="I1" s="175"/>
    </row>
    <row r="2" customFormat="false" ht="14.25" hidden="false" customHeight="true" outlineLevel="0" collapsed="false">
      <c r="A2" s="175"/>
      <c r="B2" s="175"/>
      <c r="C2" s="175"/>
      <c r="D2" s="175"/>
      <c r="E2" s="175"/>
      <c r="F2" s="175"/>
      <c r="G2" s="175"/>
      <c r="H2" s="175"/>
      <c r="I2" s="175"/>
    </row>
    <row r="3" customFormat="false" ht="14.25" hidden="false" customHeight="true" outlineLevel="0" collapsed="false">
      <c r="A3" s="176" t="s">
        <v>190</v>
      </c>
      <c r="B3" s="176"/>
      <c r="C3" s="176"/>
      <c r="D3" s="176"/>
      <c r="E3" s="177"/>
      <c r="F3" s="176" t="s">
        <v>191</v>
      </c>
      <c r="G3" s="176"/>
      <c r="H3" s="176"/>
      <c r="I3" s="176"/>
    </row>
    <row r="4" customFormat="false" ht="14.25" hidden="false" customHeight="true" outlineLevel="0" collapsed="false">
      <c r="A4" s="178" t="s">
        <v>192</v>
      </c>
      <c r="B4" s="178" t="s">
        <v>193</v>
      </c>
      <c r="C4" s="178" t="s">
        <v>194</v>
      </c>
      <c r="D4" s="178" t="s">
        <v>195</v>
      </c>
      <c r="E4" s="177"/>
      <c r="F4" s="178" t="s">
        <v>192</v>
      </c>
      <c r="G4" s="178" t="s">
        <v>193</v>
      </c>
      <c r="H4" s="178" t="s">
        <v>194</v>
      </c>
      <c r="I4" s="178" t="s">
        <v>195</v>
      </c>
    </row>
    <row r="5" customFormat="false" ht="14.25" hidden="false" customHeight="true" outlineLevel="0" collapsed="false">
      <c r="A5" s="179" t="s">
        <v>196</v>
      </c>
      <c r="B5" s="178" t="n">
        <v>1</v>
      </c>
      <c r="C5" s="179"/>
      <c r="D5" s="179"/>
      <c r="E5" s="177"/>
      <c r="F5" s="179" t="s">
        <v>196</v>
      </c>
      <c r="G5" s="178" t="n">
        <v>1</v>
      </c>
      <c r="H5" s="179"/>
      <c r="I5" s="179"/>
    </row>
    <row r="6" customFormat="false" ht="14.25" hidden="false" customHeight="true" outlineLevel="0" collapsed="false">
      <c r="A6" s="179"/>
      <c r="B6" s="178" t="s">
        <v>197</v>
      </c>
      <c r="C6" s="179"/>
      <c r="D6" s="179"/>
      <c r="E6" s="177"/>
      <c r="F6" s="179"/>
      <c r="G6" s="178" t="s">
        <v>197</v>
      </c>
      <c r="H6" s="179"/>
      <c r="I6" s="179"/>
    </row>
    <row r="7" customFormat="false" ht="14.25" hidden="false" customHeight="true" outlineLevel="0" collapsed="false">
      <c r="A7" s="179" t="s">
        <v>198</v>
      </c>
      <c r="B7" s="178" t="n">
        <v>1</v>
      </c>
      <c r="C7" s="180" t="n">
        <f aca="false">'ITEM 1 - SERVENTE'!C210</f>
        <v>3168.31762084118</v>
      </c>
      <c r="D7" s="180" t="n">
        <f aca="false">C7/800</f>
        <v>3.96039702605148</v>
      </c>
      <c r="E7" s="177"/>
      <c r="F7" s="179" t="s">
        <v>198</v>
      </c>
      <c r="G7" s="178" t="n">
        <v>1</v>
      </c>
      <c r="H7" s="180" t="n">
        <f aca="false">C7</f>
        <v>3168.31762084118</v>
      </c>
      <c r="I7" s="180" t="n">
        <f aca="false">H7/800</f>
        <v>3.96039702605148</v>
      </c>
    </row>
    <row r="8" customFormat="false" ht="14.25" hidden="false" customHeight="true" outlineLevel="0" collapsed="false">
      <c r="A8" s="179"/>
      <c r="B8" s="178" t="n">
        <v>800</v>
      </c>
      <c r="C8" s="180"/>
      <c r="D8" s="180"/>
      <c r="E8" s="177"/>
      <c r="F8" s="179"/>
      <c r="G8" s="178" t="n">
        <v>800</v>
      </c>
      <c r="H8" s="180"/>
      <c r="I8" s="180"/>
    </row>
    <row r="9" customFormat="false" ht="14.25" hidden="false" customHeight="true" outlineLevel="0" collapsed="false">
      <c r="A9" s="179" t="s">
        <v>102</v>
      </c>
      <c r="B9" s="179"/>
      <c r="C9" s="179"/>
      <c r="D9" s="181"/>
      <c r="E9" s="177"/>
      <c r="F9" s="179" t="s">
        <v>102</v>
      </c>
      <c r="G9" s="179"/>
      <c r="H9" s="179"/>
      <c r="I9" s="181"/>
    </row>
    <row r="10" customFormat="false" ht="14.25" hidden="false" customHeight="true" outlineLevel="0" collapsed="false">
      <c r="A10" s="181"/>
      <c r="B10" s="181"/>
      <c r="C10" s="181"/>
      <c r="D10" s="182" t="n">
        <f aca="false">D5+D7</f>
        <v>3.96039702605148</v>
      </c>
      <c r="E10" s="177"/>
      <c r="F10" s="181"/>
      <c r="G10" s="181"/>
      <c r="H10" s="181"/>
      <c r="I10" s="182" t="n">
        <f aca="false">I5+I7</f>
        <v>3.96039702605148</v>
      </c>
    </row>
    <row r="11" customFormat="false" ht="12.75" hidden="false" customHeight="true" outlineLevel="0" collapsed="false">
      <c r="A11" s="183"/>
      <c r="B11" s="183"/>
      <c r="C11" s="183"/>
      <c r="D11" s="183"/>
      <c r="E11" s="177"/>
      <c r="F11" s="183"/>
      <c r="G11" s="183"/>
      <c r="H11" s="183"/>
      <c r="I11" s="183"/>
    </row>
    <row r="12" customFormat="false" ht="12.75" hidden="false" customHeight="true" outlineLevel="0" collapsed="false">
      <c r="A12" s="184" t="s">
        <v>199</v>
      </c>
      <c r="B12" s="184"/>
      <c r="C12" s="184"/>
      <c r="D12" s="184"/>
      <c r="E12" s="177"/>
      <c r="F12" s="184" t="s">
        <v>200</v>
      </c>
      <c r="G12" s="184"/>
      <c r="H12" s="184"/>
      <c r="I12" s="184"/>
    </row>
    <row r="13" customFormat="false" ht="12.75" hidden="false" customHeight="true" outlineLevel="0" collapsed="false">
      <c r="A13" s="178" t="s">
        <v>192</v>
      </c>
      <c r="B13" s="178" t="s">
        <v>193</v>
      </c>
      <c r="C13" s="178" t="s">
        <v>194</v>
      </c>
      <c r="D13" s="178" t="s">
        <v>195</v>
      </c>
      <c r="E13" s="177"/>
      <c r="F13" s="178" t="s">
        <v>192</v>
      </c>
      <c r="G13" s="178" t="s">
        <v>193</v>
      </c>
      <c r="H13" s="178" t="s">
        <v>194</v>
      </c>
      <c r="I13" s="178" t="s">
        <v>195</v>
      </c>
    </row>
    <row r="14" customFormat="false" ht="12.75" hidden="false" customHeight="true" outlineLevel="0" collapsed="false">
      <c r="A14" s="179" t="s">
        <v>196</v>
      </c>
      <c r="B14" s="178" t="n">
        <v>1</v>
      </c>
      <c r="C14" s="179"/>
      <c r="D14" s="179"/>
      <c r="E14" s="177"/>
      <c r="F14" s="179" t="s">
        <v>196</v>
      </c>
      <c r="G14" s="178" t="n">
        <v>1</v>
      </c>
      <c r="H14" s="179"/>
      <c r="I14" s="179"/>
    </row>
    <row r="15" customFormat="false" ht="12.75" hidden="false" customHeight="true" outlineLevel="0" collapsed="false">
      <c r="A15" s="179"/>
      <c r="B15" s="178" t="s">
        <v>201</v>
      </c>
      <c r="C15" s="179"/>
      <c r="D15" s="179"/>
      <c r="E15" s="177"/>
      <c r="F15" s="179"/>
      <c r="G15" s="178" t="s">
        <v>202</v>
      </c>
      <c r="H15" s="179"/>
      <c r="I15" s="179"/>
    </row>
    <row r="16" customFormat="false" ht="12.75" hidden="false" customHeight="true" outlineLevel="0" collapsed="false">
      <c r="A16" s="179" t="s">
        <v>198</v>
      </c>
      <c r="B16" s="178" t="n">
        <v>1</v>
      </c>
      <c r="C16" s="180" t="n">
        <f aca="false">C7</f>
        <v>3168.31762084118</v>
      </c>
      <c r="D16" s="180" t="n">
        <f aca="false">C16/360</f>
        <v>8.8008822801144</v>
      </c>
      <c r="E16" s="177"/>
      <c r="F16" s="179" t="s">
        <v>198</v>
      </c>
      <c r="G16" s="178" t="n">
        <v>1</v>
      </c>
      <c r="H16" s="180" t="n">
        <f aca="false">C7</f>
        <v>3168.31762084118</v>
      </c>
      <c r="I16" s="180" t="n">
        <f aca="false">H16/2500</f>
        <v>1.26732704833647</v>
      </c>
    </row>
    <row r="17" customFormat="false" ht="12.75" hidden="false" customHeight="true" outlineLevel="0" collapsed="false">
      <c r="A17" s="179"/>
      <c r="B17" s="178" t="n">
        <v>360</v>
      </c>
      <c r="C17" s="180"/>
      <c r="D17" s="180"/>
      <c r="E17" s="177"/>
      <c r="F17" s="179"/>
      <c r="G17" s="178" t="n">
        <v>2500</v>
      </c>
      <c r="H17" s="180"/>
      <c r="I17" s="180"/>
    </row>
    <row r="18" customFormat="false" ht="12.75" hidden="false" customHeight="true" outlineLevel="0" collapsed="false">
      <c r="A18" s="179" t="s">
        <v>102</v>
      </c>
      <c r="B18" s="179"/>
      <c r="C18" s="179"/>
      <c r="D18" s="181"/>
      <c r="E18" s="177"/>
      <c r="F18" s="179" t="s">
        <v>102</v>
      </c>
      <c r="G18" s="179"/>
      <c r="H18" s="179"/>
      <c r="I18" s="181"/>
    </row>
    <row r="19" customFormat="false" ht="12.75" hidden="false" customHeight="true" outlineLevel="0" collapsed="false">
      <c r="A19" s="181"/>
      <c r="B19" s="181"/>
      <c r="C19" s="181"/>
      <c r="D19" s="182" t="n">
        <f aca="false">D14+D16</f>
        <v>8.8008822801144</v>
      </c>
      <c r="E19" s="177"/>
      <c r="F19" s="181"/>
      <c r="G19" s="181"/>
      <c r="H19" s="181"/>
      <c r="I19" s="182" t="n">
        <f aca="false">I14+I16</f>
        <v>1.26732704833647</v>
      </c>
    </row>
    <row r="20" customFormat="false" ht="12.75" hidden="false" customHeight="true" outlineLevel="0" collapsed="false">
      <c r="A20" s="183"/>
      <c r="B20" s="183"/>
      <c r="C20" s="183"/>
      <c r="D20" s="183"/>
      <c r="E20" s="177"/>
      <c r="F20" s="183"/>
      <c r="G20" s="183"/>
      <c r="H20" s="183"/>
      <c r="I20" s="183"/>
    </row>
    <row r="21" customFormat="false" ht="12.75" hidden="false" customHeight="true" outlineLevel="0" collapsed="false">
      <c r="A21" s="184" t="s">
        <v>203</v>
      </c>
      <c r="B21" s="184"/>
      <c r="C21" s="184"/>
      <c r="D21" s="184"/>
      <c r="E21" s="177"/>
      <c r="F21" s="184" t="s">
        <v>204</v>
      </c>
      <c r="G21" s="184"/>
      <c r="H21" s="184"/>
      <c r="I21" s="184"/>
    </row>
    <row r="22" customFormat="false" ht="12.75" hidden="false" customHeight="true" outlineLevel="0" collapsed="false">
      <c r="A22" s="178" t="s">
        <v>192</v>
      </c>
      <c r="B22" s="178" t="s">
        <v>193</v>
      </c>
      <c r="C22" s="178" t="s">
        <v>194</v>
      </c>
      <c r="D22" s="178" t="s">
        <v>195</v>
      </c>
      <c r="E22" s="177"/>
      <c r="F22" s="178" t="s">
        <v>192</v>
      </c>
      <c r="G22" s="178" t="s">
        <v>193</v>
      </c>
      <c r="H22" s="178" t="s">
        <v>194</v>
      </c>
      <c r="I22" s="178" t="s">
        <v>195</v>
      </c>
    </row>
    <row r="23" customFormat="false" ht="12.75" hidden="false" customHeight="true" outlineLevel="0" collapsed="false">
      <c r="A23" s="179" t="s">
        <v>196</v>
      </c>
      <c r="B23" s="178" t="n">
        <v>1</v>
      </c>
      <c r="C23" s="179"/>
      <c r="D23" s="179"/>
      <c r="E23" s="177"/>
      <c r="F23" s="179" t="s">
        <v>196</v>
      </c>
      <c r="G23" s="178" t="n">
        <v>1</v>
      </c>
      <c r="H23" s="179"/>
      <c r="I23" s="179"/>
    </row>
    <row r="24" customFormat="false" ht="12.75" hidden="false" customHeight="true" outlineLevel="0" collapsed="false">
      <c r="A24" s="179"/>
      <c r="B24" s="178" t="s">
        <v>205</v>
      </c>
      <c r="C24" s="179"/>
      <c r="D24" s="179"/>
      <c r="E24" s="177"/>
      <c r="F24" s="179"/>
      <c r="G24" s="178" t="s">
        <v>206</v>
      </c>
      <c r="H24" s="179"/>
      <c r="I24" s="179"/>
    </row>
    <row r="25" customFormat="false" ht="12.75" hidden="false" customHeight="true" outlineLevel="0" collapsed="false">
      <c r="A25" s="179" t="s">
        <v>198</v>
      </c>
      <c r="B25" s="178" t="n">
        <v>1</v>
      </c>
      <c r="C25" s="180" t="n">
        <v>0</v>
      </c>
      <c r="D25" s="180" t="n">
        <v>0</v>
      </c>
      <c r="E25" s="177"/>
      <c r="F25" s="179" t="s">
        <v>198</v>
      </c>
      <c r="G25" s="178" t="n">
        <v>1</v>
      </c>
      <c r="H25" s="180" t="n">
        <f aca="false">C7</f>
        <v>3168.31762084118</v>
      </c>
      <c r="I25" s="180" t="n">
        <f aca="false">H25/1500</f>
        <v>2.11221174722746</v>
      </c>
    </row>
    <row r="26" customFormat="false" ht="12.75" hidden="false" customHeight="true" outlineLevel="0" collapsed="false">
      <c r="A26" s="179"/>
      <c r="B26" s="178" t="n">
        <v>1200</v>
      </c>
      <c r="C26" s="180"/>
      <c r="D26" s="180"/>
      <c r="E26" s="177"/>
      <c r="F26" s="179"/>
      <c r="G26" s="178" t="n">
        <v>1500</v>
      </c>
      <c r="H26" s="180"/>
      <c r="I26" s="180"/>
    </row>
    <row r="27" customFormat="false" ht="12.75" hidden="false" customHeight="true" outlineLevel="0" collapsed="false">
      <c r="A27" s="179" t="s">
        <v>102</v>
      </c>
      <c r="B27" s="179"/>
      <c r="C27" s="179"/>
      <c r="D27" s="181"/>
      <c r="E27" s="177"/>
      <c r="F27" s="179" t="s">
        <v>102</v>
      </c>
      <c r="G27" s="179"/>
      <c r="H27" s="179"/>
      <c r="I27" s="181"/>
    </row>
    <row r="28" customFormat="false" ht="12.75" hidden="false" customHeight="true" outlineLevel="0" collapsed="false">
      <c r="A28" s="181"/>
      <c r="B28" s="181"/>
      <c r="C28" s="181"/>
      <c r="D28" s="182" t="n">
        <f aca="false">D23+D25</f>
        <v>0</v>
      </c>
      <c r="E28" s="177"/>
      <c r="F28" s="181"/>
      <c r="G28" s="181"/>
      <c r="H28" s="181"/>
      <c r="I28" s="182" t="n">
        <f aca="false">I23+I25</f>
        <v>2.11221174722746</v>
      </c>
    </row>
    <row r="29" customFormat="false" ht="12.75" hidden="false" customHeight="true" outlineLevel="0" collapsed="false">
      <c r="A29" s="183"/>
      <c r="B29" s="183"/>
      <c r="C29" s="183"/>
      <c r="D29" s="183"/>
      <c r="E29" s="177"/>
      <c r="F29" s="183"/>
      <c r="G29" s="183"/>
      <c r="H29" s="183"/>
      <c r="I29" s="183"/>
    </row>
    <row r="30" customFormat="false" ht="12.75" hidden="false" customHeight="true" outlineLevel="0" collapsed="false">
      <c r="A30" s="184" t="s">
        <v>207</v>
      </c>
      <c r="B30" s="184"/>
      <c r="C30" s="184"/>
      <c r="D30" s="184"/>
      <c r="E30" s="177"/>
      <c r="F30" s="184"/>
      <c r="G30" s="184"/>
      <c r="H30" s="184"/>
      <c r="I30" s="184"/>
    </row>
    <row r="31" customFormat="false" ht="12.75" hidden="false" customHeight="true" outlineLevel="0" collapsed="false">
      <c r="A31" s="178" t="s">
        <v>192</v>
      </c>
      <c r="B31" s="178" t="s">
        <v>193</v>
      </c>
      <c r="C31" s="178" t="s">
        <v>194</v>
      </c>
      <c r="D31" s="178" t="s">
        <v>195</v>
      </c>
      <c r="E31" s="177"/>
      <c r="F31" s="178"/>
      <c r="G31" s="178"/>
      <c r="H31" s="178"/>
      <c r="I31" s="178"/>
    </row>
    <row r="32" customFormat="false" ht="12.75" hidden="false" customHeight="true" outlineLevel="0" collapsed="false">
      <c r="A32" s="179" t="s">
        <v>196</v>
      </c>
      <c r="B32" s="178" t="n">
        <v>1</v>
      </c>
      <c r="C32" s="179"/>
      <c r="D32" s="179"/>
      <c r="E32" s="177"/>
      <c r="F32" s="179"/>
      <c r="G32" s="178"/>
      <c r="H32" s="179"/>
      <c r="I32" s="179"/>
    </row>
    <row r="33" customFormat="false" ht="12.75" hidden="false" customHeight="true" outlineLevel="0" collapsed="false">
      <c r="A33" s="179"/>
      <c r="B33" s="178" t="s">
        <v>208</v>
      </c>
      <c r="C33" s="179"/>
      <c r="D33" s="179"/>
      <c r="E33" s="177"/>
      <c r="F33" s="179"/>
      <c r="G33" s="178"/>
      <c r="H33" s="179"/>
      <c r="I33" s="179"/>
    </row>
    <row r="34" customFormat="false" ht="12.75" hidden="false" customHeight="true" outlineLevel="0" collapsed="false">
      <c r="A34" s="179" t="s">
        <v>198</v>
      </c>
      <c r="B34" s="178" t="n">
        <v>1</v>
      </c>
      <c r="C34" s="180" t="n">
        <f aca="false">C7</f>
        <v>3168.31762084118</v>
      </c>
      <c r="D34" s="180" t="n">
        <f aca="false">C34/200</f>
        <v>15.8415881042059</v>
      </c>
      <c r="E34" s="177"/>
      <c r="F34" s="179"/>
      <c r="G34" s="178"/>
      <c r="H34" s="180"/>
      <c r="I34" s="180"/>
    </row>
    <row r="35" customFormat="false" ht="12.75" hidden="false" customHeight="true" outlineLevel="0" collapsed="false">
      <c r="A35" s="179"/>
      <c r="B35" s="178" t="n">
        <v>200</v>
      </c>
      <c r="C35" s="180"/>
      <c r="D35" s="180"/>
      <c r="E35" s="177"/>
      <c r="F35" s="179"/>
      <c r="G35" s="178"/>
      <c r="H35" s="180"/>
      <c r="I35" s="180"/>
    </row>
    <row r="36" customFormat="false" ht="12.75" hidden="false" customHeight="true" outlineLevel="0" collapsed="false">
      <c r="A36" s="179" t="s">
        <v>102</v>
      </c>
      <c r="B36" s="179"/>
      <c r="C36" s="179"/>
      <c r="D36" s="181"/>
      <c r="E36" s="177"/>
      <c r="F36" s="179"/>
      <c r="G36" s="179"/>
      <c r="H36" s="179"/>
      <c r="I36" s="181"/>
    </row>
    <row r="37" customFormat="false" ht="12.75" hidden="false" customHeight="true" outlineLevel="0" collapsed="false">
      <c r="A37" s="181"/>
      <c r="B37" s="181"/>
      <c r="C37" s="181"/>
      <c r="D37" s="182" t="n">
        <f aca="false">D32+D34</f>
        <v>15.8415881042059</v>
      </c>
      <c r="E37" s="177"/>
      <c r="F37" s="181"/>
      <c r="G37" s="181"/>
      <c r="H37" s="181"/>
      <c r="I37" s="182"/>
    </row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</sheetData>
  <mergeCells count="71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9:D29"/>
    <mergeCell ref="F29:I29"/>
    <mergeCell ref="A30:D30"/>
    <mergeCell ref="F30:I30"/>
    <mergeCell ref="A32:A33"/>
    <mergeCell ref="C32:C33"/>
    <mergeCell ref="D32:D33"/>
    <mergeCell ref="F32:F33"/>
    <mergeCell ref="H32:H33"/>
    <mergeCell ref="I32:I33"/>
    <mergeCell ref="A34:A35"/>
    <mergeCell ref="C34:C35"/>
    <mergeCell ref="D34:D35"/>
    <mergeCell ref="F34:F35"/>
    <mergeCell ref="H34:H35"/>
    <mergeCell ref="I34:I35"/>
    <mergeCell ref="A36:C36"/>
    <mergeCell ref="F36:H3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D7" activeCellId="0" sqref="D7"/>
    </sheetView>
  </sheetViews>
  <sheetFormatPr defaultRowHeight="12.7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17"/>
    <col collapsed="false" customWidth="true" hidden="false" outlineLevel="0" max="5" min="5" style="0" width="10.42"/>
    <col collapsed="false" customWidth="true" hidden="false" outlineLevel="0" max="6" min="6" style="0" width="15.71"/>
    <col collapsed="false" customWidth="true" hidden="false" outlineLevel="0" max="7" min="7" style="0" width="16.57"/>
    <col collapsed="false" customWidth="true" hidden="false" outlineLevel="0" max="8" min="8" style="0" width="20.57"/>
    <col collapsed="false" customWidth="true" hidden="false" outlineLevel="0" max="9" min="9" style="0" width="17.29"/>
    <col collapsed="false" customWidth="false" hidden="false" outlineLevel="0" max="17" min="10" style="0" width="11.57"/>
    <col collapsed="false" customWidth="true" hidden="false" outlineLevel="0" max="26" min="18" style="0" width="9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75" t="s">
        <v>209</v>
      </c>
      <c r="B1" s="175"/>
      <c r="C1" s="175"/>
      <c r="D1" s="175"/>
      <c r="E1" s="175"/>
      <c r="F1" s="175"/>
      <c r="G1" s="175"/>
      <c r="H1" s="175"/>
      <c r="I1" s="175"/>
    </row>
    <row r="2" s="154" customFormat="true" ht="14.25" hidden="false" customHeight="true" outlineLevel="0" collapsed="false">
      <c r="A2" s="175"/>
      <c r="B2" s="175"/>
      <c r="C2" s="175"/>
      <c r="D2" s="175"/>
      <c r="E2" s="175"/>
      <c r="F2" s="175"/>
      <c r="G2" s="175"/>
      <c r="H2" s="175"/>
      <c r="I2" s="175"/>
    </row>
    <row r="3" customFormat="false" ht="14.25" hidden="false" customHeight="true" outlineLevel="0" collapsed="false">
      <c r="A3" s="176" t="s">
        <v>210</v>
      </c>
      <c r="B3" s="176"/>
      <c r="C3" s="176"/>
      <c r="D3" s="176"/>
      <c r="E3" s="177"/>
      <c r="F3" s="176" t="s">
        <v>211</v>
      </c>
      <c r="G3" s="176"/>
      <c r="H3" s="176"/>
      <c r="I3" s="176"/>
    </row>
    <row r="4" customFormat="false" ht="14.25" hidden="false" customHeight="true" outlineLevel="0" collapsed="false">
      <c r="A4" s="178" t="s">
        <v>192</v>
      </c>
      <c r="B4" s="178" t="s">
        <v>193</v>
      </c>
      <c r="C4" s="178" t="s">
        <v>194</v>
      </c>
      <c r="D4" s="178" t="s">
        <v>195</v>
      </c>
      <c r="E4" s="177"/>
      <c r="F4" s="178" t="s">
        <v>192</v>
      </c>
      <c r="G4" s="178" t="s">
        <v>193</v>
      </c>
      <c r="H4" s="178" t="s">
        <v>194</v>
      </c>
      <c r="I4" s="178" t="s">
        <v>195</v>
      </c>
    </row>
    <row r="5" customFormat="false" ht="14.25" hidden="false" customHeight="true" outlineLevel="0" collapsed="false">
      <c r="A5" s="179" t="s">
        <v>196</v>
      </c>
      <c r="B5" s="178" t="n">
        <v>1</v>
      </c>
      <c r="C5" s="179"/>
      <c r="D5" s="179"/>
      <c r="E5" s="177"/>
      <c r="F5" s="179" t="s">
        <v>196</v>
      </c>
      <c r="G5" s="178" t="n">
        <v>1</v>
      </c>
      <c r="H5" s="179"/>
      <c r="I5" s="179"/>
    </row>
    <row r="6" customFormat="false" ht="14.25" hidden="false" customHeight="true" outlineLevel="0" collapsed="false">
      <c r="A6" s="179"/>
      <c r="B6" s="178" t="s">
        <v>212</v>
      </c>
      <c r="C6" s="179"/>
      <c r="D6" s="179"/>
      <c r="E6" s="177"/>
      <c r="F6" s="179"/>
      <c r="G6" s="178" t="s">
        <v>213</v>
      </c>
      <c r="H6" s="179"/>
      <c r="I6" s="179"/>
    </row>
    <row r="7" customFormat="false" ht="14.25" hidden="false" customHeight="true" outlineLevel="0" collapsed="false">
      <c r="A7" s="179" t="s">
        <v>198</v>
      </c>
      <c r="B7" s="178" t="n">
        <v>1</v>
      </c>
      <c r="C7" s="180" t="n">
        <f aca="false">'ITEM 1 - SERVENTE'!C210</f>
        <v>3168.31762084118</v>
      </c>
      <c r="D7" s="180" t="n">
        <v>0</v>
      </c>
      <c r="E7" s="177"/>
      <c r="F7" s="179" t="s">
        <v>198</v>
      </c>
      <c r="G7" s="178" t="n">
        <v>1</v>
      </c>
      <c r="H7" s="180" t="n">
        <f aca="false">C7</f>
        <v>3168.31762084118</v>
      </c>
      <c r="I7" s="180" t="n">
        <f aca="false">H7/6000</f>
        <v>0.528052936806864</v>
      </c>
    </row>
    <row r="8" customFormat="false" ht="14.25" hidden="false" customHeight="true" outlineLevel="0" collapsed="false">
      <c r="A8" s="179"/>
      <c r="B8" s="178" t="n">
        <v>1800</v>
      </c>
      <c r="C8" s="180"/>
      <c r="D8" s="180"/>
      <c r="E8" s="177"/>
      <c r="F8" s="179"/>
      <c r="G8" s="178" t="n">
        <v>6000</v>
      </c>
      <c r="H8" s="180"/>
      <c r="I8" s="180"/>
    </row>
    <row r="9" customFormat="false" ht="14.25" hidden="false" customHeight="true" outlineLevel="0" collapsed="false">
      <c r="A9" s="185"/>
      <c r="B9" s="185"/>
      <c r="C9" s="185"/>
      <c r="D9" s="181"/>
      <c r="E9" s="177"/>
      <c r="F9" s="186"/>
      <c r="G9" s="186"/>
      <c r="H9" s="186"/>
      <c r="I9" s="181"/>
    </row>
    <row r="10" customFormat="false" ht="14.25" hidden="false" customHeight="true" outlineLevel="0" collapsed="false">
      <c r="A10" s="179" t="s">
        <v>102</v>
      </c>
      <c r="B10" s="179"/>
      <c r="C10" s="179"/>
      <c r="D10" s="182" t="n">
        <f aca="false">D5+D7</f>
        <v>0</v>
      </c>
      <c r="E10" s="177"/>
      <c r="F10" s="179" t="s">
        <v>102</v>
      </c>
      <c r="G10" s="179"/>
      <c r="H10" s="179"/>
      <c r="I10" s="182" t="n">
        <f aca="false">I5+I7</f>
        <v>0.528052936806864</v>
      </c>
    </row>
    <row r="11" customFormat="false" ht="12.75" hidden="false" customHeight="true" outlineLevel="0" collapsed="false">
      <c r="A11" s="183"/>
      <c r="B11" s="183"/>
      <c r="C11" s="183"/>
      <c r="D11" s="183"/>
      <c r="E11" s="177"/>
      <c r="F11" s="183"/>
      <c r="G11" s="183"/>
      <c r="H11" s="183"/>
      <c r="I11" s="183"/>
    </row>
    <row r="12" customFormat="false" ht="12.75" hidden="false" customHeight="true" outlineLevel="0" collapsed="false">
      <c r="A12" s="184" t="s">
        <v>214</v>
      </c>
      <c r="B12" s="184"/>
      <c r="C12" s="184"/>
      <c r="D12" s="184"/>
      <c r="E12" s="177"/>
      <c r="F12" s="184" t="s">
        <v>215</v>
      </c>
      <c r="G12" s="184"/>
      <c r="H12" s="184"/>
      <c r="I12" s="184"/>
    </row>
    <row r="13" s="154" customFormat="true" ht="12.75" hidden="false" customHeight="true" outlineLevel="0" collapsed="false">
      <c r="A13" s="178" t="s">
        <v>192</v>
      </c>
      <c r="B13" s="178" t="s">
        <v>193</v>
      </c>
      <c r="C13" s="178" t="s">
        <v>194</v>
      </c>
      <c r="D13" s="178" t="s">
        <v>195</v>
      </c>
      <c r="E13" s="177"/>
      <c r="F13" s="178" t="s">
        <v>192</v>
      </c>
      <c r="G13" s="178" t="s">
        <v>193</v>
      </c>
      <c r="H13" s="178" t="s">
        <v>194</v>
      </c>
      <c r="I13" s="178" t="s">
        <v>195</v>
      </c>
    </row>
    <row r="14" s="154" customFormat="true" ht="12.75" hidden="false" customHeight="true" outlineLevel="0" collapsed="false">
      <c r="A14" s="179" t="s">
        <v>196</v>
      </c>
      <c r="B14" s="178" t="n">
        <v>1</v>
      </c>
      <c r="C14" s="179"/>
      <c r="D14" s="179"/>
      <c r="E14" s="177"/>
      <c r="F14" s="179" t="s">
        <v>196</v>
      </c>
      <c r="G14" s="178" t="n">
        <v>1</v>
      </c>
      <c r="H14" s="179"/>
      <c r="I14" s="179"/>
    </row>
    <row r="15" s="154" customFormat="true" ht="12.75" hidden="false" customHeight="true" outlineLevel="0" collapsed="false">
      <c r="A15" s="179"/>
      <c r="B15" s="178" t="s">
        <v>212</v>
      </c>
      <c r="C15" s="179"/>
      <c r="D15" s="179"/>
      <c r="E15" s="177"/>
      <c r="F15" s="179"/>
      <c r="G15" s="178" t="s">
        <v>216</v>
      </c>
      <c r="H15" s="179"/>
      <c r="I15" s="179"/>
    </row>
    <row r="16" s="154" customFormat="true" ht="12.75" hidden="false" customHeight="true" outlineLevel="0" collapsed="false">
      <c r="A16" s="179" t="s">
        <v>198</v>
      </c>
      <c r="B16" s="178" t="n">
        <v>1</v>
      </c>
      <c r="C16" s="180" t="n">
        <f aca="false">C7</f>
        <v>3168.31762084118</v>
      </c>
      <c r="D16" s="180" t="n">
        <f aca="false">C16/1800</f>
        <v>1.76017645602288</v>
      </c>
      <c r="E16" s="177"/>
      <c r="F16" s="179" t="s">
        <v>198</v>
      </c>
      <c r="G16" s="178" t="n">
        <v>1</v>
      </c>
      <c r="H16" s="180" t="n">
        <f aca="false">C7</f>
        <v>3168.31762084118</v>
      </c>
      <c r="I16" s="180" t="n">
        <f aca="false">H16/2700</f>
        <v>1.17345097068192</v>
      </c>
    </row>
    <row r="17" s="154" customFormat="true" ht="12.75" hidden="false" customHeight="true" outlineLevel="0" collapsed="false">
      <c r="A17" s="179"/>
      <c r="B17" s="178" t="n">
        <v>1800</v>
      </c>
      <c r="C17" s="180"/>
      <c r="D17" s="180"/>
      <c r="E17" s="177"/>
      <c r="F17" s="179"/>
      <c r="G17" s="178" t="n">
        <v>2700</v>
      </c>
      <c r="H17" s="180"/>
      <c r="I17" s="180"/>
    </row>
    <row r="18" s="154" customFormat="true" ht="12.75" hidden="false" customHeight="true" outlineLevel="0" collapsed="false">
      <c r="A18" s="179"/>
      <c r="B18" s="179"/>
      <c r="C18" s="179"/>
      <c r="D18" s="181"/>
      <c r="E18" s="177"/>
      <c r="F18" s="179"/>
      <c r="G18" s="179"/>
      <c r="H18" s="179"/>
      <c r="I18" s="181"/>
    </row>
    <row r="19" s="154" customFormat="true" ht="12.75" hidden="false" customHeight="true" outlineLevel="0" collapsed="false">
      <c r="A19" s="179" t="s">
        <v>102</v>
      </c>
      <c r="B19" s="179"/>
      <c r="C19" s="179"/>
      <c r="D19" s="182" t="n">
        <f aca="false">D14+D16</f>
        <v>1.76017645602288</v>
      </c>
      <c r="E19" s="177"/>
      <c r="F19" s="179" t="s">
        <v>102</v>
      </c>
      <c r="G19" s="179"/>
      <c r="H19" s="179"/>
      <c r="I19" s="182" t="n">
        <f aca="false">I14+I16</f>
        <v>1.17345097068192</v>
      </c>
    </row>
    <row r="20" customFormat="false" ht="12.75" hidden="false" customHeight="true" outlineLevel="0" collapsed="false">
      <c r="A20" s="183"/>
      <c r="B20" s="183"/>
      <c r="C20" s="183"/>
      <c r="D20" s="183"/>
      <c r="E20" s="177"/>
      <c r="F20" s="183"/>
      <c r="G20" s="183"/>
      <c r="H20" s="183"/>
      <c r="I20" s="183"/>
    </row>
    <row r="21" customFormat="false" ht="12.75" hidden="false" customHeight="true" outlineLevel="0" collapsed="false">
      <c r="A21" s="184" t="s">
        <v>217</v>
      </c>
      <c r="B21" s="184"/>
      <c r="C21" s="184"/>
      <c r="D21" s="184"/>
      <c r="E21" s="177"/>
      <c r="F21" s="184" t="s">
        <v>218</v>
      </c>
      <c r="G21" s="184"/>
      <c r="H21" s="184"/>
      <c r="I21" s="184"/>
    </row>
    <row r="22" customFormat="false" ht="12.75" hidden="false" customHeight="true" outlineLevel="0" collapsed="false">
      <c r="A22" s="178" t="s">
        <v>192</v>
      </c>
      <c r="B22" s="178" t="s">
        <v>193</v>
      </c>
      <c r="C22" s="178" t="s">
        <v>194</v>
      </c>
      <c r="D22" s="178" t="s">
        <v>195</v>
      </c>
      <c r="E22" s="177"/>
      <c r="F22" s="178" t="s">
        <v>192</v>
      </c>
      <c r="G22" s="178" t="s">
        <v>193</v>
      </c>
      <c r="H22" s="178" t="s">
        <v>194</v>
      </c>
      <c r="I22" s="178" t="s">
        <v>195</v>
      </c>
    </row>
    <row r="23" customFormat="false" ht="12.75" hidden="false" customHeight="true" outlineLevel="0" collapsed="false">
      <c r="A23" s="179" t="s">
        <v>196</v>
      </c>
      <c r="B23" s="178" t="n">
        <v>1</v>
      </c>
      <c r="C23" s="179"/>
      <c r="D23" s="179"/>
      <c r="E23" s="177"/>
      <c r="F23" s="179" t="s">
        <v>196</v>
      </c>
      <c r="G23" s="178" t="n">
        <v>1</v>
      </c>
      <c r="H23" s="179"/>
      <c r="I23" s="179"/>
    </row>
    <row r="24" customFormat="false" ht="12.75" hidden="false" customHeight="true" outlineLevel="0" collapsed="false">
      <c r="A24" s="179"/>
      <c r="B24" s="178" t="s">
        <v>216</v>
      </c>
      <c r="C24" s="179"/>
      <c r="D24" s="179"/>
      <c r="E24" s="177"/>
      <c r="F24" s="179"/>
      <c r="G24" s="178" t="s">
        <v>219</v>
      </c>
      <c r="H24" s="179"/>
      <c r="I24" s="179"/>
    </row>
    <row r="25" customFormat="false" ht="12.75" hidden="false" customHeight="true" outlineLevel="0" collapsed="false">
      <c r="A25" s="179" t="s">
        <v>198</v>
      </c>
      <c r="B25" s="178" t="n">
        <v>1</v>
      </c>
      <c r="C25" s="180" t="n">
        <f aca="false">C7</f>
        <v>3168.31762084118</v>
      </c>
      <c r="D25" s="180" t="n">
        <f aca="false">C25/2700</f>
        <v>1.17345097068192</v>
      </c>
      <c r="E25" s="177"/>
      <c r="F25" s="179" t="s">
        <v>198</v>
      </c>
      <c r="G25" s="178" t="n">
        <v>1</v>
      </c>
      <c r="H25" s="180" t="n">
        <f aca="false">C7</f>
        <v>3168.31762084118</v>
      </c>
      <c r="I25" s="180" t="n">
        <f aca="false">H25/100000</f>
        <v>0.0316831762084118</v>
      </c>
    </row>
    <row r="26" customFormat="false" ht="12.75" hidden="false" customHeight="true" outlineLevel="0" collapsed="false">
      <c r="A26" s="179"/>
      <c r="B26" s="178" t="n">
        <v>2700</v>
      </c>
      <c r="C26" s="180"/>
      <c r="D26" s="180"/>
      <c r="E26" s="177"/>
      <c r="F26" s="179"/>
      <c r="G26" s="178" t="n">
        <v>100000</v>
      </c>
      <c r="H26" s="180"/>
      <c r="I26" s="180"/>
    </row>
    <row r="27" customFormat="false" ht="12.75" hidden="false" customHeight="true" outlineLevel="0" collapsed="false">
      <c r="A27" s="179"/>
      <c r="B27" s="179"/>
      <c r="C27" s="179"/>
      <c r="D27" s="181"/>
      <c r="E27" s="177"/>
      <c r="F27" s="179"/>
      <c r="G27" s="179"/>
      <c r="H27" s="179"/>
      <c r="I27" s="181"/>
    </row>
    <row r="28" customFormat="false" ht="12.75" hidden="false" customHeight="true" outlineLevel="0" collapsed="false">
      <c r="A28" s="187" t="s">
        <v>102</v>
      </c>
      <c r="B28" s="187"/>
      <c r="C28" s="187"/>
      <c r="D28" s="188" t="n">
        <f aca="false">D23+D25</f>
        <v>1.17345097068192</v>
      </c>
      <c r="E28" s="177"/>
      <c r="F28" s="187" t="s">
        <v>102</v>
      </c>
      <c r="G28" s="187"/>
      <c r="H28" s="187"/>
      <c r="I28" s="188" t="n">
        <f aca="false">I23+I25</f>
        <v>0.0316831762084118</v>
      </c>
    </row>
    <row r="29" customFormat="false" ht="12.75" hidden="false" customHeight="true" outlineLevel="0" collapsed="false">
      <c r="A29" s="189"/>
      <c r="B29" s="189"/>
      <c r="C29" s="189"/>
      <c r="D29" s="189"/>
      <c r="E29" s="190"/>
      <c r="F29" s="189"/>
      <c r="G29" s="189"/>
      <c r="H29" s="189"/>
      <c r="I29" s="189"/>
    </row>
    <row r="44" customFormat="false" ht="14.25" hidden="false" customHeight="true" outlineLevel="0" collapsed="false"/>
    <row r="45" customFormat="false" ht="14.25" hidden="false" customHeight="true" outlineLevel="0" collapsed="false"/>
  </sheetData>
  <mergeCells count="59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10:C10"/>
    <mergeCell ref="F10:H10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19:C19"/>
    <mergeCell ref="F19:H19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8:C28"/>
    <mergeCell ref="F28:H28"/>
    <mergeCell ref="A29:D29"/>
    <mergeCell ref="F29:I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23" activeCellId="0" sqref="B23"/>
    </sheetView>
  </sheetViews>
  <sheetFormatPr defaultRowHeight="12.7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4.15"/>
    <col collapsed="false" customWidth="true" hidden="false" outlineLevel="0" max="4" min="4" style="0" width="32.15"/>
    <col collapsed="false" customWidth="true" hidden="false" outlineLevel="0" max="5" min="5" style="0" width="13.57"/>
    <col collapsed="false" customWidth="true" hidden="false" outlineLevel="0" max="6" min="6" style="0" width="19.85"/>
    <col collapsed="false" customWidth="true" hidden="false" outlineLevel="0" max="7" min="7" style="0" width="16.29"/>
    <col collapsed="false" customWidth="true" hidden="false" outlineLevel="0" max="8" min="8" style="0" width="19.85"/>
    <col collapsed="false" customWidth="true" hidden="false" outlineLevel="0" max="9" min="9" style="0" width="10.99"/>
    <col collapsed="false" customWidth="true" hidden="false" outlineLevel="0" max="1025" min="10" style="0" width="8.71"/>
  </cols>
  <sheetData>
    <row r="1" customFormat="false" ht="12.75" hidden="false" customHeight="false" outlineLevel="0" collapsed="false">
      <c r="A1" s="175" t="s">
        <v>220</v>
      </c>
      <c r="B1" s="175"/>
      <c r="C1" s="175"/>
      <c r="D1" s="175"/>
      <c r="E1" s="175"/>
      <c r="F1" s="175"/>
      <c r="G1" s="175"/>
    </row>
    <row r="2" s="154" customFormat="true" ht="12.75" hidden="false" customHeight="false" outlineLevel="0" collapsed="false">
      <c r="A2" s="184" t="s">
        <v>221</v>
      </c>
      <c r="B2" s="184"/>
      <c r="C2" s="184"/>
      <c r="D2" s="184"/>
      <c r="E2" s="184"/>
      <c r="F2" s="184"/>
      <c r="G2" s="184"/>
    </row>
    <row r="3" customFormat="false" ht="12.75" hidden="false" customHeight="false" outlineLevel="0" collapsed="false">
      <c r="A3" s="191" t="s">
        <v>192</v>
      </c>
      <c r="B3" s="181" t="s">
        <v>193</v>
      </c>
      <c r="C3" s="181" t="s">
        <v>222</v>
      </c>
      <c r="D3" s="181" t="s">
        <v>223</v>
      </c>
      <c r="E3" s="178" t="s">
        <v>224</v>
      </c>
      <c r="F3" s="181" t="s">
        <v>194</v>
      </c>
      <c r="G3" s="181" t="s">
        <v>195</v>
      </c>
    </row>
    <row r="4" customFormat="false" ht="12.75" hidden="false" customHeight="false" outlineLevel="0" collapsed="false">
      <c r="A4" s="191" t="s">
        <v>196</v>
      </c>
      <c r="B4" s="178" t="n">
        <v>1</v>
      </c>
      <c r="C4" s="179" t="n">
        <v>16</v>
      </c>
      <c r="D4" s="178" t="n">
        <v>1</v>
      </c>
      <c r="E4" s="192" t="n">
        <f aca="false">H4*C4*J4</f>
        <v>9.28828515035412E-006</v>
      </c>
      <c r="F4" s="181"/>
      <c r="G4" s="181"/>
      <c r="H4" s="154" t="n">
        <f aca="false">1/(30*300)</f>
        <v>0.000111111111111111</v>
      </c>
      <c r="I4" s="154"/>
      <c r="J4" s="154" t="n">
        <f aca="false">1/191.4</f>
        <v>0.00522466039707419</v>
      </c>
    </row>
    <row r="5" customFormat="false" ht="12.75" hidden="false" customHeight="false" outlineLevel="0" collapsed="false">
      <c r="A5" s="191"/>
      <c r="B5" s="178" t="s">
        <v>225</v>
      </c>
      <c r="C5" s="179"/>
      <c r="D5" s="193" t="n">
        <v>188.76</v>
      </c>
      <c r="E5" s="192"/>
      <c r="F5" s="182" t="n">
        <v>0</v>
      </c>
      <c r="G5" s="182" t="n">
        <v>0</v>
      </c>
      <c r="H5" s="154" t="n">
        <f aca="false">1/130</f>
        <v>0.00769230769230769</v>
      </c>
      <c r="I5" s="154"/>
      <c r="J5" s="154" t="n">
        <f aca="false">1/191.4</f>
        <v>0.00522466039707419</v>
      </c>
    </row>
    <row r="6" customFormat="false" ht="12.75" hidden="false" customHeight="false" outlineLevel="0" collapsed="false">
      <c r="A6" s="191" t="s">
        <v>198</v>
      </c>
      <c r="B6" s="178" t="n">
        <v>1</v>
      </c>
      <c r="C6" s="179" t="n">
        <v>16</v>
      </c>
      <c r="D6" s="178" t="n">
        <v>1</v>
      </c>
      <c r="E6" s="194" t="n">
        <f aca="false">H5*C6*J5</f>
        <v>0.000643035125793747</v>
      </c>
      <c r="F6" s="180" t="n">
        <f aca="false">'ITEM 1 - SERVENTE'!C210</f>
        <v>3168.31762084118</v>
      </c>
      <c r="G6" s="180" t="n">
        <f aca="false">E6*F6</f>
        <v>2.03733951987215</v>
      </c>
    </row>
    <row r="7" customFormat="false" ht="12.75" hidden="false" customHeight="false" outlineLevel="0" collapsed="false">
      <c r="A7" s="191"/>
      <c r="B7" s="178" t="n">
        <v>130</v>
      </c>
      <c r="C7" s="179"/>
      <c r="D7" s="193" t="n">
        <v>188.76</v>
      </c>
      <c r="E7" s="194"/>
      <c r="F7" s="194"/>
      <c r="G7" s="194"/>
    </row>
    <row r="8" customFormat="false" ht="12.75" hidden="false" customHeight="false" outlineLevel="0" collapsed="false">
      <c r="A8" s="179" t="s">
        <v>102</v>
      </c>
      <c r="B8" s="179"/>
      <c r="C8" s="179"/>
      <c r="D8" s="179"/>
      <c r="E8" s="179"/>
      <c r="F8" s="179"/>
      <c r="G8" s="182" t="n">
        <f aca="false">G5+G6</f>
        <v>2.03733951987215</v>
      </c>
    </row>
    <row r="9" customFormat="false" ht="12.75" hidden="false" customHeight="false" outlineLevel="0" collapsed="false">
      <c r="A9" s="184" t="s">
        <v>226</v>
      </c>
      <c r="B9" s="184"/>
      <c r="C9" s="184"/>
      <c r="D9" s="184"/>
      <c r="E9" s="184"/>
      <c r="F9" s="184"/>
      <c r="G9" s="184"/>
    </row>
    <row r="10" customFormat="false" ht="12.75" hidden="false" customHeight="false" outlineLevel="0" collapsed="false">
      <c r="A10" s="191" t="s">
        <v>192</v>
      </c>
      <c r="B10" s="181" t="s">
        <v>193</v>
      </c>
      <c r="C10" s="181" t="s">
        <v>222</v>
      </c>
      <c r="D10" s="181" t="s">
        <v>223</v>
      </c>
      <c r="E10" s="178" t="s">
        <v>224</v>
      </c>
      <c r="F10" s="181" t="s">
        <v>194</v>
      </c>
      <c r="G10" s="181" t="s">
        <v>195</v>
      </c>
    </row>
    <row r="11" customFormat="false" ht="12.75" hidden="false" customHeight="false" outlineLevel="0" collapsed="false">
      <c r="A11" s="191" t="s">
        <v>196</v>
      </c>
      <c r="B11" s="178" t="n">
        <v>1</v>
      </c>
      <c r="C11" s="179" t="n">
        <v>16</v>
      </c>
      <c r="D11" s="178" t="n">
        <v>1</v>
      </c>
      <c r="E11" s="192" t="n">
        <f aca="false">I11*C11*K11</f>
        <v>0</v>
      </c>
      <c r="F11" s="192" t="n">
        <v>0</v>
      </c>
      <c r="G11" s="192" t="n">
        <v>0</v>
      </c>
    </row>
    <row r="12" customFormat="false" ht="12.75" hidden="false" customHeight="false" outlineLevel="0" collapsed="false">
      <c r="A12" s="195"/>
      <c r="B12" s="178" t="s">
        <v>227</v>
      </c>
      <c r="C12" s="179"/>
      <c r="D12" s="193" t="n">
        <v>188.76</v>
      </c>
      <c r="E12" s="192"/>
      <c r="F12" s="192"/>
      <c r="G12" s="192"/>
      <c r="H12" s="0" t="n">
        <f aca="false">1/300</f>
        <v>0.00333333333333333</v>
      </c>
    </row>
    <row r="13" customFormat="false" ht="12.75" hidden="false" customHeight="false" outlineLevel="0" collapsed="false">
      <c r="A13" s="191" t="s">
        <v>198</v>
      </c>
      <c r="B13" s="178" t="n">
        <v>1</v>
      </c>
      <c r="C13" s="179" t="n">
        <v>16</v>
      </c>
      <c r="D13" s="178" t="n">
        <v>1</v>
      </c>
      <c r="E13" s="194" t="n">
        <f aca="false">H12*C13*H13</f>
        <v>0.000282545737091192</v>
      </c>
      <c r="F13" s="180" t="n">
        <f aca="false">F6</f>
        <v>3168.31762084118</v>
      </c>
      <c r="G13" s="180" t="n">
        <f aca="false">E13*F13</f>
        <v>0.895194637519583</v>
      </c>
      <c r="H13" s="0" t="n">
        <f aca="false">1/188.76</f>
        <v>0.00529773257045984</v>
      </c>
    </row>
    <row r="14" customFormat="false" ht="12.75" hidden="false" customHeight="false" outlineLevel="0" collapsed="false">
      <c r="A14" s="195"/>
      <c r="B14" s="178" t="n">
        <v>380</v>
      </c>
      <c r="C14" s="179"/>
      <c r="D14" s="193" t="n">
        <v>188.76</v>
      </c>
      <c r="E14" s="194"/>
      <c r="F14" s="180"/>
      <c r="G14" s="180"/>
      <c r="H14" s="0" t="n">
        <f aca="false">H12*C13*H13</f>
        <v>0.000282545737091192</v>
      </c>
    </row>
    <row r="15" customFormat="false" ht="12.75" hidden="false" customHeight="false" outlineLevel="0" collapsed="false">
      <c r="A15" s="179" t="s">
        <v>102</v>
      </c>
      <c r="B15" s="195"/>
      <c r="C15" s="195"/>
      <c r="D15" s="195"/>
      <c r="E15" s="195"/>
      <c r="F15" s="195"/>
      <c r="G15" s="182" t="n">
        <f aca="false">G11+G13</f>
        <v>0.895194637519583</v>
      </c>
    </row>
    <row r="16" customFormat="false" ht="12.75" hidden="false" customHeight="false" outlineLevel="0" collapsed="false">
      <c r="A16" s="184" t="s">
        <v>228</v>
      </c>
      <c r="B16" s="184"/>
      <c r="C16" s="184"/>
      <c r="D16" s="184"/>
      <c r="E16" s="184"/>
      <c r="F16" s="184"/>
      <c r="G16" s="184"/>
    </row>
    <row r="17" customFormat="false" ht="12.75" hidden="false" customHeight="false" outlineLevel="0" collapsed="false">
      <c r="A17" s="191" t="s">
        <v>192</v>
      </c>
      <c r="B17" s="181" t="s">
        <v>193</v>
      </c>
      <c r="C17" s="181" t="s">
        <v>222</v>
      </c>
      <c r="D17" s="181" t="s">
        <v>223</v>
      </c>
      <c r="E17" s="178" t="s">
        <v>224</v>
      </c>
      <c r="F17" s="181" t="s">
        <v>194</v>
      </c>
      <c r="G17" s="181" t="s">
        <v>195</v>
      </c>
    </row>
    <row r="18" customFormat="false" ht="12.75" hidden="false" customHeight="false" outlineLevel="0" collapsed="false">
      <c r="A18" s="191" t="s">
        <v>196</v>
      </c>
      <c r="B18" s="178" t="n">
        <v>1</v>
      </c>
      <c r="C18" s="179" t="n">
        <v>16</v>
      </c>
      <c r="D18" s="178" t="n">
        <v>1</v>
      </c>
      <c r="E18" s="192" t="n">
        <f aca="false">I18*C18*K18</f>
        <v>0</v>
      </c>
      <c r="F18" s="192" t="n">
        <v>0</v>
      </c>
      <c r="G18" s="192" t="n">
        <v>0</v>
      </c>
    </row>
    <row r="19" customFormat="false" ht="12.75" hidden="false" customHeight="false" outlineLevel="0" collapsed="false">
      <c r="A19" s="195"/>
      <c r="B19" s="178" t="s">
        <v>225</v>
      </c>
      <c r="C19" s="179"/>
      <c r="D19" s="193" t="n">
        <v>188.76</v>
      </c>
      <c r="E19" s="192"/>
      <c r="F19" s="192"/>
      <c r="G19" s="192"/>
    </row>
    <row r="20" customFormat="false" ht="12.75" hidden="false" customHeight="false" outlineLevel="0" collapsed="false">
      <c r="A20" s="191" t="s">
        <v>198</v>
      </c>
      <c r="B20" s="178" t="n">
        <v>1</v>
      </c>
      <c r="C20" s="179" t="n">
        <v>16</v>
      </c>
      <c r="D20" s="178" t="n">
        <v>1</v>
      </c>
      <c r="E20" s="194" t="n">
        <f aca="false">E13</f>
        <v>0.000282545737091192</v>
      </c>
      <c r="F20" s="180" t="n">
        <f aca="false">F6</f>
        <v>3168.31762084118</v>
      </c>
      <c r="G20" s="180" t="n">
        <f aca="false">E20*F20</f>
        <v>0.895194637519583</v>
      </c>
    </row>
    <row r="21" customFormat="false" ht="12.75" hidden="false" customHeight="false" outlineLevel="0" collapsed="false">
      <c r="A21" s="195"/>
      <c r="B21" s="178" t="n">
        <v>380</v>
      </c>
      <c r="C21" s="179"/>
      <c r="D21" s="193" t="n">
        <v>188.76</v>
      </c>
      <c r="E21" s="194"/>
      <c r="F21" s="180"/>
      <c r="G21" s="180"/>
    </row>
    <row r="22" customFormat="false" ht="12.75" hidden="false" customHeight="false" outlineLevel="0" collapsed="false">
      <c r="A22" s="179" t="s">
        <v>102</v>
      </c>
      <c r="B22" s="195"/>
      <c r="C22" s="195"/>
      <c r="D22" s="195"/>
      <c r="E22" s="195"/>
      <c r="F22" s="195"/>
      <c r="G22" s="182" t="n">
        <f aca="false">G18+G20</f>
        <v>0.895194637519583</v>
      </c>
    </row>
  </sheetData>
  <mergeCells count="29">
    <mergeCell ref="A1:G1"/>
    <mergeCell ref="A2:G2"/>
    <mergeCell ref="A4:A5"/>
    <mergeCell ref="C4:C5"/>
    <mergeCell ref="E4:E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E23" activeCellId="0" sqref="E23"/>
    </sheetView>
  </sheetViews>
  <sheetFormatPr defaultRowHeight="12.7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32.15"/>
    <col collapsed="false" customWidth="true" hidden="false" outlineLevel="0" max="5" min="5" style="0" width="11.71"/>
    <col collapsed="false" customWidth="true" hidden="false" outlineLevel="0" max="6" min="6" style="0" width="19.85"/>
    <col collapsed="false" customWidth="true" hidden="false" outlineLevel="0" max="7" min="7" style="0" width="10.99"/>
    <col collapsed="false" customWidth="true" hidden="false" outlineLevel="0" max="1025" min="8" style="0" width="8.71"/>
  </cols>
  <sheetData>
    <row r="1" customFormat="false" ht="12.75" hidden="false" customHeight="false" outlineLevel="0" collapsed="false">
      <c r="A1" s="175" t="s">
        <v>229</v>
      </c>
      <c r="B1" s="175"/>
      <c r="C1" s="175"/>
      <c r="D1" s="175"/>
      <c r="E1" s="175"/>
      <c r="F1" s="175"/>
      <c r="G1" s="175"/>
    </row>
    <row r="2" customFormat="false" ht="12.75" hidden="false" customHeight="false" outlineLevel="0" collapsed="false">
      <c r="A2" s="191" t="s">
        <v>192</v>
      </c>
      <c r="B2" s="181" t="s">
        <v>193</v>
      </c>
      <c r="C2" s="181" t="s">
        <v>222</v>
      </c>
      <c r="D2" s="181" t="s">
        <v>223</v>
      </c>
      <c r="E2" s="178" t="s">
        <v>224</v>
      </c>
      <c r="F2" s="181" t="s">
        <v>194</v>
      </c>
      <c r="G2" s="181" t="s">
        <v>195</v>
      </c>
    </row>
    <row r="3" customFormat="false" ht="12.75" hidden="false" customHeight="false" outlineLevel="0" collapsed="false">
      <c r="A3" s="191" t="s">
        <v>196</v>
      </c>
      <c r="B3" s="178" t="n">
        <v>1</v>
      </c>
      <c r="C3" s="179" t="n">
        <v>16</v>
      </c>
      <c r="D3" s="178" t="n">
        <v>1</v>
      </c>
      <c r="E3" s="192" t="n">
        <f aca="false">B8*C3*D8</f>
        <v>9.28828515035412E-006</v>
      </c>
      <c r="F3" s="181"/>
      <c r="G3" s="181"/>
    </row>
    <row r="4" customFormat="false" ht="12.75" hidden="false" customHeight="false" outlineLevel="0" collapsed="false">
      <c r="A4" s="191"/>
      <c r="B4" s="178" t="s">
        <v>225</v>
      </c>
      <c r="C4" s="179"/>
      <c r="D4" s="193" t="n">
        <v>188.76</v>
      </c>
      <c r="E4" s="192"/>
      <c r="F4" s="182" t="n">
        <v>0</v>
      </c>
      <c r="G4" s="182" t="n">
        <v>0</v>
      </c>
    </row>
    <row r="5" customFormat="false" ht="12.75" hidden="false" customHeight="false" outlineLevel="0" collapsed="false">
      <c r="A5" s="191" t="s">
        <v>198</v>
      </c>
      <c r="B5" s="178" t="n">
        <v>1</v>
      </c>
      <c r="C5" s="179" t="n">
        <v>16</v>
      </c>
      <c r="D5" s="178" t="n">
        <v>1</v>
      </c>
      <c r="E5" s="194" t="n">
        <f aca="false">B9*C5*D9</f>
        <v>0.000652028624056596</v>
      </c>
      <c r="F5" s="180" t="n">
        <v>0</v>
      </c>
      <c r="G5" s="180" t="n">
        <f aca="false">E5*F5</f>
        <v>0</v>
      </c>
    </row>
    <row r="6" customFormat="false" ht="12.75" hidden="false" customHeight="false" outlineLevel="0" collapsed="false">
      <c r="A6" s="191"/>
      <c r="B6" s="178" t="n">
        <v>130</v>
      </c>
      <c r="C6" s="179"/>
      <c r="D6" s="193" t="n">
        <v>188.76</v>
      </c>
      <c r="E6" s="194"/>
      <c r="F6" s="194"/>
      <c r="G6" s="194"/>
    </row>
    <row r="7" customFormat="false" ht="12.75" hidden="false" customHeight="false" outlineLevel="0" collapsed="false">
      <c r="A7" s="179" t="s">
        <v>102</v>
      </c>
      <c r="B7" s="179"/>
      <c r="C7" s="179"/>
      <c r="D7" s="179"/>
      <c r="E7" s="179"/>
      <c r="F7" s="179"/>
      <c r="G7" s="182" t="n">
        <f aca="false">G4+G5</f>
        <v>0</v>
      </c>
    </row>
    <row r="8" customFormat="false" ht="12.75" hidden="false" customHeight="false" outlineLevel="0" collapsed="false">
      <c r="A8" s="154"/>
      <c r="B8" s="154" t="n">
        <f aca="false">1/(30*300)</f>
        <v>0.000111111111111111</v>
      </c>
      <c r="C8" s="154"/>
      <c r="D8" s="154" t="n">
        <f aca="false">1/191.4</f>
        <v>0.00522466039707419</v>
      </c>
      <c r="E8" s="196"/>
      <c r="F8" s="197"/>
      <c r="G8" s="196"/>
    </row>
    <row r="9" customFormat="false" ht="12.75" hidden="false" customHeight="false" outlineLevel="0" collapsed="false">
      <c r="A9" s="154"/>
      <c r="B9" s="154" t="n">
        <f aca="false">1/130</f>
        <v>0.00769230769230769</v>
      </c>
      <c r="C9" s="154"/>
      <c r="D9" s="154" t="n">
        <f aca="false">1/188.76</f>
        <v>0.00529773257045984</v>
      </c>
      <c r="E9" s="198"/>
      <c r="F9" s="197"/>
      <c r="G9" s="198"/>
    </row>
  </sheetData>
  <mergeCells count="10">
    <mergeCell ref="A1:G1"/>
    <mergeCell ref="A3:A4"/>
    <mergeCell ref="C3:C4"/>
    <mergeCell ref="E3:E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F35" activeCellId="0" sqref="F35"/>
    </sheetView>
  </sheetViews>
  <sheetFormatPr defaultRowHeight="12.75" outlineLevelRow="0" outlineLevelCol="0"/>
  <cols>
    <col collapsed="false" customWidth="true" hidden="false" outlineLevel="0" max="1" min="1" style="0" width="54.29"/>
    <col collapsed="false" customWidth="true" hidden="false" outlineLevel="0" max="2" min="2" style="0" width="20.71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11.29"/>
    <col collapsed="false" customWidth="true" hidden="false" outlineLevel="0" max="6" min="6" style="0" width="21.29"/>
    <col collapsed="false" customWidth="false" hidden="false" outlineLevel="0" max="16" min="7" style="0" width="11.57"/>
    <col collapsed="false" customWidth="true" hidden="false" outlineLevel="0" max="26" min="17" style="0" width="9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75" t="s">
        <v>230</v>
      </c>
      <c r="B1" s="175"/>
      <c r="C1" s="175"/>
      <c r="D1" s="175"/>
      <c r="E1" s="175"/>
      <c r="F1" s="175"/>
    </row>
    <row r="2" s="154" customFormat="true" ht="14.25" hidden="false" customHeight="true" outlineLevel="0" collapsed="false">
      <c r="A2" s="184" t="s">
        <v>231</v>
      </c>
      <c r="B2" s="184"/>
      <c r="C2" s="184"/>
      <c r="D2" s="184"/>
      <c r="E2" s="184"/>
      <c r="F2" s="184"/>
    </row>
    <row r="3" customFormat="false" ht="14.25" hidden="false" customHeight="true" outlineLevel="0" collapsed="false">
      <c r="A3" s="181" t="s">
        <v>232</v>
      </c>
      <c r="B3" s="178" t="s">
        <v>233</v>
      </c>
      <c r="C3" s="181" t="s">
        <v>234</v>
      </c>
      <c r="D3" s="181" t="s">
        <v>235</v>
      </c>
      <c r="E3" s="181" t="s">
        <v>236</v>
      </c>
      <c r="F3" s="181" t="s">
        <v>237</v>
      </c>
    </row>
    <row r="4" s="154" customFormat="true" ht="14.25" hidden="false" customHeight="true" outlineLevel="0" collapsed="false">
      <c r="A4" s="181" t="s">
        <v>238</v>
      </c>
      <c r="B4" s="178" t="n">
        <v>214.55</v>
      </c>
      <c r="C4" s="182" t="n">
        <f aca="false">'PREÇO m² área interna'!D10</f>
        <v>3.96039702605148</v>
      </c>
      <c r="D4" s="178" t="n">
        <v>12</v>
      </c>
      <c r="E4" s="182" t="n">
        <f aca="false">C4*D4</f>
        <v>47.5247643126178</v>
      </c>
      <c r="F4" s="182" t="n">
        <f aca="false">B4*E4</f>
        <v>10196.4381832721</v>
      </c>
    </row>
    <row r="5" s="154" customFormat="true" ht="14.25" hidden="false" customHeight="true" outlineLevel="0" collapsed="false">
      <c r="A5" s="181" t="s">
        <v>239</v>
      </c>
      <c r="B5" s="178" t="n">
        <v>2368.94</v>
      </c>
      <c r="C5" s="182" t="n">
        <f aca="false">'PREÇO m² área interna'!I10</f>
        <v>3.96039702605148</v>
      </c>
      <c r="D5" s="178" t="n">
        <v>12</v>
      </c>
      <c r="E5" s="182" t="n">
        <f aca="false">C5*D5</f>
        <v>47.5247643126178</v>
      </c>
      <c r="F5" s="182" t="n">
        <f aca="false">B5*E5</f>
        <v>112583.315170733</v>
      </c>
    </row>
    <row r="6" s="154" customFormat="true" ht="14.25" hidden="false" customHeight="true" outlineLevel="0" collapsed="false">
      <c r="A6" s="181" t="s">
        <v>240</v>
      </c>
      <c r="B6" s="178" t="n">
        <v>476.28</v>
      </c>
      <c r="C6" s="182" t="n">
        <f aca="false">'PREÇO m² área interna'!D19</f>
        <v>8.8008822801144</v>
      </c>
      <c r="D6" s="178" t="n">
        <v>12</v>
      </c>
      <c r="E6" s="182" t="n">
        <f aca="false">C6*D6</f>
        <v>105.610587361373</v>
      </c>
      <c r="F6" s="182" t="n">
        <f aca="false">B6*E6</f>
        <v>50300.2105484746</v>
      </c>
    </row>
    <row r="7" s="154" customFormat="true" ht="14.25" hidden="false" customHeight="true" outlineLevel="0" collapsed="false">
      <c r="A7" s="181" t="s">
        <v>241</v>
      </c>
      <c r="B7" s="178" t="n">
        <v>349</v>
      </c>
      <c r="C7" s="182" t="n">
        <f aca="false">'PREÇO m² área interna'!I19</f>
        <v>1.26732704833647</v>
      </c>
      <c r="D7" s="178" t="n">
        <v>12</v>
      </c>
      <c r="E7" s="182" t="n">
        <f aca="false">C7*D7</f>
        <v>15.2079245800377</v>
      </c>
      <c r="F7" s="182" t="n">
        <f aca="false">B7*E7</f>
        <v>5307.56567843315</v>
      </c>
    </row>
    <row r="8" s="154" customFormat="true" ht="14.25" hidden="false" customHeight="true" outlineLevel="0" collapsed="false">
      <c r="A8" s="181" t="s">
        <v>242</v>
      </c>
      <c r="B8" s="178" t="n">
        <v>0</v>
      </c>
      <c r="C8" s="182" t="n">
        <f aca="false">'PREÇO m² área interna'!D28</f>
        <v>0</v>
      </c>
      <c r="D8" s="178" t="n">
        <v>12</v>
      </c>
      <c r="E8" s="182" t="n">
        <f aca="false">C8*D8</f>
        <v>0</v>
      </c>
      <c r="F8" s="182" t="n">
        <f aca="false">B8*E8</f>
        <v>0</v>
      </c>
    </row>
    <row r="9" s="154" customFormat="true" ht="14.25" hidden="false" customHeight="true" outlineLevel="0" collapsed="false">
      <c r="A9" s="181" t="s">
        <v>243</v>
      </c>
      <c r="B9" s="178" t="n">
        <v>1225.72</v>
      </c>
      <c r="C9" s="182" t="n">
        <f aca="false">'PREÇO m² área interna'!I28</f>
        <v>2.11221174722746</v>
      </c>
      <c r="D9" s="178" t="n">
        <v>12</v>
      </c>
      <c r="E9" s="182" t="n">
        <f aca="false">C9*D9</f>
        <v>25.3465409667295</v>
      </c>
      <c r="F9" s="182" t="n">
        <f aca="false">B9*E9</f>
        <v>31067.7621937396</v>
      </c>
    </row>
    <row r="10" customFormat="false" ht="14.25" hidden="false" customHeight="true" outlineLevel="0" collapsed="false">
      <c r="A10" s="181" t="s">
        <v>244</v>
      </c>
      <c r="B10" s="178" t="n">
        <v>175.14</v>
      </c>
      <c r="C10" s="182" t="n">
        <f aca="false">'PREÇO m² área interna'!D37</f>
        <v>15.8415881042059</v>
      </c>
      <c r="D10" s="178" t="n">
        <v>12</v>
      </c>
      <c r="E10" s="182" t="n">
        <f aca="false">C10*D10</f>
        <v>190.099057250471</v>
      </c>
      <c r="F10" s="182" t="n">
        <f aca="false">B10*E10</f>
        <v>33293.9488868475</v>
      </c>
    </row>
    <row r="11" customFormat="false" ht="14.25" hidden="false" customHeight="true" outlineLevel="0" collapsed="false">
      <c r="A11" s="199" t="s">
        <v>195</v>
      </c>
      <c r="B11" s="200" t="n">
        <f aca="false">B4+B5+B6+B7+B8+B9+B10</f>
        <v>4809.63</v>
      </c>
      <c r="C11" s="201" t="n">
        <f aca="false">SUM(C4:C10)</f>
        <v>35.9428032319872</v>
      </c>
      <c r="D11" s="200"/>
      <c r="E11" s="201" t="n">
        <f aca="false">SUM(E4:E10)</f>
        <v>431.313638783846</v>
      </c>
      <c r="F11" s="201" t="n">
        <f aca="false">SUM(F4:F10)</f>
        <v>242749.2406615</v>
      </c>
    </row>
    <row r="12" customFormat="false" ht="14.25" hidden="false" customHeight="true" outlineLevel="0" collapsed="false">
      <c r="A12" s="184" t="s">
        <v>245</v>
      </c>
      <c r="B12" s="184"/>
      <c r="C12" s="184"/>
      <c r="D12" s="184"/>
      <c r="E12" s="184"/>
      <c r="F12" s="184"/>
    </row>
    <row r="13" customFormat="false" ht="14.25" hidden="false" customHeight="true" outlineLevel="0" collapsed="false">
      <c r="A13" s="181" t="s">
        <v>232</v>
      </c>
      <c r="B13" s="178" t="s">
        <v>233</v>
      </c>
      <c r="C13" s="181" t="s">
        <v>234</v>
      </c>
      <c r="D13" s="181" t="s">
        <v>235</v>
      </c>
      <c r="E13" s="181" t="s">
        <v>236</v>
      </c>
      <c r="F13" s="181" t="s">
        <v>237</v>
      </c>
    </row>
    <row r="14" customFormat="false" ht="14.25" hidden="false" customHeight="true" outlineLevel="0" collapsed="false">
      <c r="A14" s="181" t="s">
        <v>246</v>
      </c>
      <c r="B14" s="178" t="n">
        <v>0</v>
      </c>
      <c r="C14" s="182" t="n">
        <f aca="false">'PREÇO m² área externa'!D10</f>
        <v>0</v>
      </c>
      <c r="D14" s="178" t="n">
        <v>12</v>
      </c>
      <c r="E14" s="182" t="n">
        <f aca="false">C14*D14</f>
        <v>0</v>
      </c>
      <c r="F14" s="182" t="n">
        <f aca="false">B14*E14</f>
        <v>0</v>
      </c>
    </row>
    <row r="15" customFormat="false" ht="12.75" hidden="false" customHeight="true" outlineLevel="0" collapsed="false">
      <c r="A15" s="181" t="s">
        <v>247</v>
      </c>
      <c r="B15" s="178" t="n">
        <v>5145.94</v>
      </c>
      <c r="C15" s="182" t="n">
        <f aca="false">'PREÇO m² área externa'!I10</f>
        <v>0.528052936806864</v>
      </c>
      <c r="D15" s="178" t="n">
        <v>12</v>
      </c>
      <c r="E15" s="182" t="n">
        <f aca="false">C15*D15</f>
        <v>6.33663524168237</v>
      </c>
      <c r="F15" s="182" t="n">
        <f aca="false">B15*E15</f>
        <v>32607.944755583</v>
      </c>
    </row>
    <row r="16" customFormat="false" ht="12.75" hidden="false" customHeight="true" outlineLevel="0" collapsed="false">
      <c r="A16" s="181" t="s">
        <v>248</v>
      </c>
      <c r="B16" s="178" t="n">
        <v>1331.73</v>
      </c>
      <c r="C16" s="182" t="n">
        <f aca="false">'PREÇO m² área externa'!D19</f>
        <v>1.76017645602288</v>
      </c>
      <c r="D16" s="178" t="n">
        <v>12</v>
      </c>
      <c r="E16" s="182" t="n">
        <f aca="false">C16*D16</f>
        <v>21.1221174722746</v>
      </c>
      <c r="F16" s="182" t="n">
        <f aca="false">B16*E16</f>
        <v>28128.9575013522</v>
      </c>
    </row>
    <row r="17" customFormat="false" ht="14.25" hidden="false" customHeight="true" outlineLevel="0" collapsed="false">
      <c r="A17" s="181" t="s">
        <v>249</v>
      </c>
      <c r="B17" s="178" t="n">
        <v>440.71</v>
      </c>
      <c r="C17" s="182" t="n">
        <f aca="false">'PREÇO m² área externa'!I19</f>
        <v>1.17345097068192</v>
      </c>
      <c r="D17" s="178" t="n">
        <v>12</v>
      </c>
      <c r="E17" s="182" t="n">
        <f aca="false">C17*D17</f>
        <v>14.081411648183</v>
      </c>
      <c r="F17" s="182" t="n">
        <f aca="false">B17*E17</f>
        <v>6205.81892747075</v>
      </c>
    </row>
    <row r="18" customFormat="false" ht="12.75" hidden="false" customHeight="true" outlineLevel="0" collapsed="false">
      <c r="A18" s="181" t="s">
        <v>250</v>
      </c>
      <c r="B18" s="178" t="n">
        <v>505.02</v>
      </c>
      <c r="C18" s="182" t="n">
        <f aca="false">'PREÇO m² área externa'!D28</f>
        <v>1.17345097068192</v>
      </c>
      <c r="D18" s="178" t="n">
        <v>12</v>
      </c>
      <c r="E18" s="182" t="n">
        <f aca="false">C18*D18</f>
        <v>14.081411648183</v>
      </c>
      <c r="F18" s="182" t="n">
        <f aca="false">B18*E18</f>
        <v>7111.3945105654</v>
      </c>
    </row>
    <row r="19" customFormat="false" ht="12.75" hidden="false" customHeight="true" outlineLevel="0" collapsed="false">
      <c r="A19" s="181" t="s">
        <v>251</v>
      </c>
      <c r="B19" s="178" t="n">
        <v>1351.81</v>
      </c>
      <c r="C19" s="182" t="n">
        <f aca="false">'PREÇO m² área externa'!I28</f>
        <v>0.0316831762084118</v>
      </c>
      <c r="D19" s="178" t="n">
        <v>12</v>
      </c>
      <c r="E19" s="182" t="n">
        <f aca="false">C19*D19</f>
        <v>0.380198114500942</v>
      </c>
      <c r="F19" s="182" t="n">
        <f aca="false">B19*E19</f>
        <v>513.955613163519</v>
      </c>
    </row>
    <row r="20" s="154" customFormat="true" ht="12.75" hidden="false" customHeight="true" outlineLevel="0" collapsed="false">
      <c r="A20" s="199" t="s">
        <v>195</v>
      </c>
      <c r="B20" s="200" t="n">
        <f aca="false">SUM(B14:B19)</f>
        <v>8775.21</v>
      </c>
      <c r="C20" s="202" t="n">
        <f aca="false">SUM(C14:C19)</f>
        <v>4.666814510402</v>
      </c>
      <c r="D20" s="200"/>
      <c r="E20" s="202" t="n">
        <f aca="false">SUM(E14:E19)</f>
        <v>56.0017741248239</v>
      </c>
      <c r="F20" s="201" t="n">
        <f aca="false">SUM(F14:F19)</f>
        <v>74568.0713081348</v>
      </c>
    </row>
    <row r="21" customFormat="false" ht="12.75" hidden="false" customHeight="true" outlineLevel="0" collapsed="false">
      <c r="A21" s="184" t="s">
        <v>220</v>
      </c>
      <c r="B21" s="184"/>
      <c r="C21" s="184"/>
      <c r="D21" s="184"/>
      <c r="E21" s="184"/>
      <c r="F21" s="184"/>
    </row>
    <row r="22" customFormat="false" ht="12.75" hidden="false" customHeight="true" outlineLevel="0" collapsed="false">
      <c r="A22" s="181" t="s">
        <v>252</v>
      </c>
      <c r="B22" s="178" t="n">
        <v>27</v>
      </c>
      <c r="C22" s="182" t="n">
        <f aca="false">ESQUADRIAS!G8</f>
        <v>2.03733951987215</v>
      </c>
      <c r="D22" s="178" t="n">
        <v>12</v>
      </c>
      <c r="E22" s="182" t="n">
        <f aca="false">C22*D22</f>
        <v>24.4480742384659</v>
      </c>
      <c r="F22" s="182" t="n">
        <f aca="false">B22*E22</f>
        <v>660.098004438578</v>
      </c>
    </row>
    <row r="23" s="154" customFormat="true" ht="12.75" hidden="false" customHeight="true" outlineLevel="0" collapsed="false">
      <c r="A23" s="181" t="s">
        <v>253</v>
      </c>
      <c r="B23" s="178" t="n">
        <v>274</v>
      </c>
      <c r="C23" s="182" t="n">
        <f aca="false">ESQUADRIAS!G15</f>
        <v>0.895194637519583</v>
      </c>
      <c r="D23" s="178" t="n">
        <v>12</v>
      </c>
      <c r="E23" s="182" t="n">
        <f aca="false">C23*D23</f>
        <v>10.742335650235</v>
      </c>
      <c r="F23" s="182" t="n">
        <f aca="false">B23*E23</f>
        <v>2943.39996816439</v>
      </c>
    </row>
    <row r="24" s="154" customFormat="true" ht="12.75" hidden="false" customHeight="true" outlineLevel="0" collapsed="false">
      <c r="A24" s="181" t="s">
        <v>228</v>
      </c>
      <c r="B24" s="178" t="n">
        <v>301</v>
      </c>
      <c r="C24" s="182" t="n">
        <f aca="false">ESQUADRIAS!G22</f>
        <v>0.895194637519583</v>
      </c>
      <c r="D24" s="178" t="n">
        <v>12</v>
      </c>
      <c r="E24" s="182" t="n">
        <f aca="false">C24*D24</f>
        <v>10.742335650235</v>
      </c>
      <c r="F24" s="182" t="n">
        <f aca="false">B24*E24</f>
        <v>3233.44303072073</v>
      </c>
    </row>
    <row r="25" customFormat="false" ht="12.75" hidden="false" customHeight="true" outlineLevel="0" collapsed="false">
      <c r="A25" s="199" t="s">
        <v>195</v>
      </c>
      <c r="B25" s="200" t="n">
        <f aca="false">SUM(B22:B24)</f>
        <v>602</v>
      </c>
      <c r="C25" s="201" t="n">
        <f aca="false">SUM(C14:C24)</f>
        <v>13.1613578157153</v>
      </c>
      <c r="D25" s="200"/>
      <c r="E25" s="201" t="n">
        <f aca="false">SUM(E22:E24)</f>
        <v>45.9327455389358</v>
      </c>
      <c r="F25" s="201" t="n">
        <f aca="false">SUM(F22:F24)</f>
        <v>6836.9410033237</v>
      </c>
    </row>
    <row r="26" customFormat="false" ht="12.75" hidden="false" customHeight="true" outlineLevel="0" collapsed="false">
      <c r="A26" s="184" t="s">
        <v>229</v>
      </c>
      <c r="B26" s="184"/>
      <c r="C26" s="184"/>
      <c r="D26" s="184"/>
      <c r="E26" s="184"/>
      <c r="F26" s="184"/>
    </row>
    <row r="27" customFormat="false" ht="12.75" hidden="false" customHeight="true" outlineLevel="0" collapsed="false">
      <c r="A27" s="181" t="s">
        <v>232</v>
      </c>
      <c r="B27" s="181" t="s">
        <v>254</v>
      </c>
      <c r="C27" s="181" t="s">
        <v>234</v>
      </c>
      <c r="D27" s="181" t="s">
        <v>235</v>
      </c>
      <c r="E27" s="181" t="s">
        <v>236</v>
      </c>
      <c r="F27" s="181" t="s">
        <v>237</v>
      </c>
    </row>
    <row r="28" customFormat="false" ht="12.75" hidden="false" customHeight="true" outlineLevel="0" collapsed="false">
      <c r="A28" s="181"/>
      <c r="B28" s="178" t="n">
        <v>0</v>
      </c>
      <c r="C28" s="193" t="n">
        <v>0</v>
      </c>
      <c r="D28" s="178" t="n">
        <v>12</v>
      </c>
      <c r="E28" s="193" t="n">
        <f aca="false">C28*D28</f>
        <v>0</v>
      </c>
      <c r="F28" s="182" t="n">
        <f aca="false">B28*E28</f>
        <v>0</v>
      </c>
    </row>
    <row r="29" customFormat="false" ht="12.75" hidden="false" customHeight="true" outlineLevel="0" collapsed="false">
      <c r="A29" s="203" t="s">
        <v>195</v>
      </c>
      <c r="B29" s="178"/>
      <c r="C29" s="178"/>
      <c r="D29" s="178"/>
      <c r="E29" s="178"/>
      <c r="F29" s="182" t="n">
        <v>0</v>
      </c>
    </row>
    <row r="30" customFormat="false" ht="12.75" hidden="false" customHeight="false" outlineLevel="0" collapsed="false">
      <c r="A30" s="204" t="s">
        <v>102</v>
      </c>
      <c r="B30" s="204"/>
      <c r="C30" s="204"/>
      <c r="D30" s="204"/>
      <c r="E30" s="204"/>
      <c r="F30" s="201" t="n">
        <f aca="false">F11+F20+F25+F29</f>
        <v>324154.252972958</v>
      </c>
    </row>
    <row r="31" customFormat="false" ht="12.75" hidden="false" customHeight="true" outlineLevel="0" collapsed="false">
      <c r="A31" s="200" t="s">
        <v>255</v>
      </c>
      <c r="B31" s="200"/>
      <c r="C31" s="200"/>
      <c r="D31" s="200"/>
      <c r="E31" s="200"/>
      <c r="F31" s="202" t="n">
        <f aca="false">F30/12</f>
        <v>27012.8544144132</v>
      </c>
    </row>
  </sheetData>
  <mergeCells count="7">
    <mergeCell ref="A1:F1"/>
    <mergeCell ref="A2:F2"/>
    <mergeCell ref="A12:F12"/>
    <mergeCell ref="A21:F21"/>
    <mergeCell ref="A26:F26"/>
    <mergeCell ref="A30:E30"/>
    <mergeCell ref="A31:E3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6" activeCellId="0" sqref="A6"/>
    </sheetView>
  </sheetViews>
  <sheetFormatPr defaultRowHeight="12.75" outlineLevelRow="0" outlineLevelCol="0"/>
  <cols>
    <col collapsed="false" customWidth="false" hidden="false" outlineLevel="0" max="8" min="1" style="0" width="11.57"/>
    <col collapsed="false" customWidth="true" hidden="false" outlineLevel="0" max="9" min="9" style="0" width="16.86"/>
    <col collapsed="false" customWidth="false" hidden="false" outlineLevel="0" max="19" min="10" style="0" width="11.57"/>
    <col collapsed="false" customWidth="true" hidden="false" outlineLevel="0" max="26" min="20" style="0" width="9"/>
    <col collapsed="false" customWidth="true" hidden="false" outlineLevel="0" max="1025" min="27" style="0" width="14.43"/>
  </cols>
  <sheetData>
    <row r="1" customFormat="false" ht="16.5" hidden="false" customHeight="true" outlineLevel="0" collapsed="false">
      <c r="A1" s="205" t="s">
        <v>256</v>
      </c>
      <c r="B1" s="205"/>
      <c r="C1" s="205"/>
      <c r="D1" s="205"/>
      <c r="E1" s="205"/>
      <c r="F1" s="205"/>
      <c r="G1" s="205"/>
      <c r="H1" s="205"/>
      <c r="I1" s="205"/>
    </row>
    <row r="2" customFormat="false" ht="12.75" hidden="false" customHeight="false" outlineLevel="0" collapsed="false">
      <c r="A2" s="206" t="s">
        <v>257</v>
      </c>
      <c r="B2" s="207"/>
      <c r="C2" s="207"/>
      <c r="D2" s="207"/>
      <c r="E2" s="207"/>
      <c r="F2" s="207"/>
      <c r="G2" s="207"/>
      <c r="H2" s="207"/>
      <c r="I2" s="207"/>
    </row>
    <row r="3" customFormat="false" ht="12.75" hidden="false" customHeight="true" outlineLevel="0" collapsed="false">
      <c r="A3" s="208" t="s">
        <v>258</v>
      </c>
      <c r="B3" s="208"/>
      <c r="C3" s="208"/>
      <c r="D3" s="208"/>
      <c r="E3" s="208"/>
      <c r="F3" s="208"/>
      <c r="G3" s="208"/>
      <c r="H3" s="208"/>
      <c r="I3" s="208"/>
    </row>
    <row r="4" customFormat="false" ht="38.25" hidden="false" customHeight="true" outlineLevel="0" collapsed="false">
      <c r="A4" s="208" t="s">
        <v>259</v>
      </c>
      <c r="B4" s="208"/>
      <c r="C4" s="208"/>
      <c r="D4" s="208"/>
      <c r="E4" s="208"/>
      <c r="F4" s="208"/>
      <c r="G4" s="208"/>
      <c r="H4" s="208"/>
      <c r="I4" s="208"/>
    </row>
    <row r="5" customFormat="false" ht="50.25" hidden="false" customHeight="true" outlineLevel="0" collapsed="false">
      <c r="A5" s="208" t="s">
        <v>260</v>
      </c>
      <c r="B5" s="208"/>
      <c r="C5" s="208"/>
      <c r="D5" s="208"/>
      <c r="E5" s="207"/>
      <c r="F5" s="208" t="s">
        <v>261</v>
      </c>
      <c r="G5" s="208"/>
      <c r="H5" s="208"/>
      <c r="I5" s="208"/>
    </row>
    <row r="6" customFormat="false" ht="12.75" hidden="false" customHeight="true" outlineLevel="0" collapsed="false">
      <c r="A6" s="208" t="s">
        <v>262</v>
      </c>
      <c r="B6" s="208"/>
      <c r="C6" s="208" t="s">
        <v>263</v>
      </c>
      <c r="D6" s="208"/>
      <c r="E6" s="207"/>
      <c r="F6" s="208" t="s">
        <v>264</v>
      </c>
      <c r="G6" s="208"/>
      <c r="H6" s="208" t="s">
        <v>265</v>
      </c>
      <c r="I6" s="208"/>
    </row>
    <row r="7" customFormat="false" ht="12.75" hidden="false" customHeight="false" outlineLevel="0" collapsed="false">
      <c r="A7" s="209" t="s">
        <v>266</v>
      </c>
      <c r="B7" s="209" t="s">
        <v>267</v>
      </c>
      <c r="C7" s="209" t="s">
        <v>266</v>
      </c>
      <c r="D7" s="209" t="s">
        <v>267</v>
      </c>
      <c r="E7" s="207"/>
      <c r="F7" s="209" t="s">
        <v>266</v>
      </c>
      <c r="G7" s="209" t="s">
        <v>267</v>
      </c>
      <c r="H7" s="209" t="s">
        <v>266</v>
      </c>
      <c r="I7" s="209" t="s">
        <v>267</v>
      </c>
    </row>
    <row r="8" customFormat="false" ht="12.75" hidden="false" customHeight="false" outlineLevel="0" collapsed="false">
      <c r="A8" s="210" t="n">
        <v>3.7</v>
      </c>
      <c r="B8" s="210" t="n">
        <v>4.45</v>
      </c>
      <c r="C8" s="210" t="n">
        <v>2.47</v>
      </c>
      <c r="D8" s="210" t="n">
        <v>2.97</v>
      </c>
      <c r="E8" s="207"/>
      <c r="F8" s="210" t="n">
        <v>1.64</v>
      </c>
      <c r="G8" s="210" t="n">
        <v>1.98</v>
      </c>
      <c r="H8" s="210" t="n">
        <v>1.1</v>
      </c>
      <c r="I8" s="210" t="n">
        <v>1.32</v>
      </c>
    </row>
    <row r="9" customFormat="false" ht="12.75" hidden="false" customHeight="false" outlineLevel="0" collapsed="false">
      <c r="A9" s="206" t="s">
        <v>257</v>
      </c>
      <c r="B9" s="207"/>
      <c r="C9" s="207"/>
      <c r="D9" s="207"/>
      <c r="E9" s="207"/>
      <c r="F9" s="207"/>
      <c r="G9" s="207"/>
      <c r="H9" s="207"/>
      <c r="I9" s="207"/>
    </row>
    <row r="10" customFormat="false" ht="73.5" hidden="false" customHeight="true" outlineLevel="0" collapsed="false">
      <c r="A10" s="208" t="s">
        <v>268</v>
      </c>
      <c r="B10" s="208"/>
      <c r="C10" s="208"/>
      <c r="D10" s="208"/>
      <c r="E10" s="208" t="s">
        <v>269</v>
      </c>
      <c r="F10" s="208"/>
      <c r="G10" s="208"/>
      <c r="H10" s="208"/>
      <c r="I10" s="207"/>
    </row>
    <row r="11" customFormat="false" ht="12.75" hidden="false" customHeight="true" outlineLevel="0" collapsed="false">
      <c r="A11" s="208" t="s">
        <v>270</v>
      </c>
      <c r="B11" s="208"/>
      <c r="C11" s="208" t="s">
        <v>271</v>
      </c>
      <c r="D11" s="208"/>
      <c r="E11" s="208" t="s">
        <v>272</v>
      </c>
      <c r="F11" s="208"/>
      <c r="G11" s="208" t="s">
        <v>273</v>
      </c>
      <c r="H11" s="208"/>
      <c r="I11" s="207"/>
    </row>
    <row r="12" customFormat="false" ht="12.75" hidden="false" customHeight="false" outlineLevel="0" collapsed="false">
      <c r="A12" s="209" t="s">
        <v>266</v>
      </c>
      <c r="B12" s="209" t="s">
        <v>267</v>
      </c>
      <c r="C12" s="209" t="s">
        <v>266</v>
      </c>
      <c r="D12" s="209" t="s">
        <v>267</v>
      </c>
      <c r="E12" s="209" t="s">
        <v>266</v>
      </c>
      <c r="F12" s="209" t="s">
        <v>267</v>
      </c>
      <c r="G12" s="209" t="s">
        <v>266</v>
      </c>
      <c r="H12" s="209" t="s">
        <v>267</v>
      </c>
      <c r="I12" s="209"/>
    </row>
    <row r="13" customFormat="false" ht="12.75" hidden="false" customHeight="false" outlineLevel="0" collapsed="false">
      <c r="A13" s="210" t="n">
        <v>0.84</v>
      </c>
      <c r="B13" s="210" t="n">
        <v>1.01</v>
      </c>
      <c r="C13" s="210" t="n">
        <v>0.66</v>
      </c>
      <c r="D13" s="210" t="n">
        <v>0.79</v>
      </c>
      <c r="E13" s="210" t="n">
        <v>0.2</v>
      </c>
      <c r="F13" s="210" t="n">
        <v>0.24</v>
      </c>
      <c r="G13" s="210" t="n">
        <v>0.16</v>
      </c>
      <c r="H13" s="210" t="n">
        <v>0.2</v>
      </c>
      <c r="I13" s="210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211"/>
      <c r="G16" s="211"/>
      <c r="H16" s="211"/>
      <c r="I16" s="211"/>
    </row>
    <row r="17" customFormat="false" ht="14.25" hidden="false" customHeight="true" outlineLevel="0" collapsed="false">
      <c r="F17" s="212"/>
      <c r="G17" s="213"/>
      <c r="H17" s="212"/>
      <c r="I17" s="213"/>
    </row>
    <row r="18" customFormat="false" ht="14.25" hidden="false" customHeight="true" outlineLevel="0" collapsed="false">
      <c r="F18" s="214"/>
      <c r="G18" s="215"/>
      <c r="H18" s="214"/>
      <c r="I18" s="215"/>
    </row>
    <row r="26" customFormat="false" ht="14.25" hidden="false" customHeight="true" outlineLevel="0" collapsed="false">
      <c r="E26" s="0" t="n">
        <v>1</v>
      </c>
    </row>
  </sheetData>
  <mergeCells count="17">
    <mergeCell ref="A1:I1"/>
    <mergeCell ref="A3:I3"/>
    <mergeCell ref="A4:I4"/>
    <mergeCell ref="A5:D5"/>
    <mergeCell ref="F5:I5"/>
    <mergeCell ref="A6:B6"/>
    <mergeCell ref="C6:D6"/>
    <mergeCell ref="F6:G6"/>
    <mergeCell ref="H6:I6"/>
    <mergeCell ref="A10:D10"/>
    <mergeCell ref="E10:H10"/>
    <mergeCell ref="A11:B11"/>
    <mergeCell ref="C11:D11"/>
    <mergeCell ref="E11:F11"/>
    <mergeCell ref="G11:H11"/>
    <mergeCell ref="F16:G16"/>
    <mergeCell ref="H16:I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974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2018-10-02T13:20:23Z</dcterms:created>
  <dc:creator>antonio.ferreira</dc:creator>
  <dc:description/>
  <dc:language>pt-BR</dc:language>
  <cp:lastModifiedBy>antonio.ferreira</cp:lastModifiedBy>
  <cp:lastPrinted>2018-10-16T15:05:58Z</cp:lastPrinted>
  <dcterms:modified xsi:type="dcterms:W3CDTF">2018-11-05T17:56:38Z</dcterms:modified>
  <cp:revision>115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