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VENTE SEM INSALUBRIDADE" sheetId="1" state="visible" r:id="rId2"/>
    <sheet name="SEREVENTE COM INSALUBRIDADE" sheetId="2" state="visible" r:id="rId3"/>
    <sheet name="PREÇO m² área interna" sheetId="3" state="visible" r:id="rId4"/>
    <sheet name="PREÇO m² área externa" sheetId="4" state="visible" r:id="rId5"/>
    <sheet name="ESQUADRIAS" sheetId="5" state="visible" r:id="rId6"/>
    <sheet name="FACHADAS ENVIDRAÇADAS" sheetId="6" state="visible" r:id="rId7"/>
    <sheet name="VALOR POR ÁREA E TOTAL DA PROPO" sheetId="7" state="visible" r:id="rId8"/>
    <sheet name="LIMITES JUL 2018" sheetId="8" state="visible" r:id="rId9"/>
    <sheet name="Plan1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<sst xmlns="http://schemas.openxmlformats.org/spreadsheetml/2006/main" count="736" uniqueCount="268">
  <si>
    <t xml:space="preserve">ANEXO VII-D</t>
  </si>
  <si>
    <t xml:space="preserve">MODELO DE PLANILHA DE CUSTOS E FORMAÇÃO DE PREÇOS </t>
  </si>
  <si>
    <r>
      <rPr>
        <sz val="11"/>
        <color rgb="FF000000"/>
        <rFont val="Verdana"/>
        <family val="0"/>
        <charset val="1"/>
      </rPr>
      <t xml:space="preserve">N</t>
    </r>
    <r>
      <rPr>
        <strike val="true"/>
        <sz val="11"/>
        <color rgb="FF000000"/>
        <rFont val="Verdana"/>
        <family val="0"/>
        <charset val="1"/>
      </rPr>
      <t xml:space="preserve">º</t>
    </r>
    <r>
      <rPr>
        <sz val="11"/>
        <color rgb="FF000000"/>
        <rFont val="Verdana"/>
        <family val="0"/>
        <charset val="1"/>
      </rPr>
      <t xml:space="preserve"> Processo: </t>
    </r>
  </si>
  <si>
    <r>
      <rPr>
        <sz val="10"/>
        <color rgb="FF000000"/>
        <rFont val="Arial"/>
        <family val="0"/>
        <charset val="1"/>
      </rPr>
      <t xml:space="preserve">Licitação N</t>
    </r>
    <r>
      <rPr>
        <strike val="true"/>
        <sz val="10"/>
        <color rgb="FF000000"/>
        <rFont val="Arial"/>
        <family val="0"/>
        <charset val="1"/>
      </rPr>
      <t xml:space="preserve">º:</t>
    </r>
  </si>
  <si>
    <t xml:space="preserve">Dia __/__/__ às __:__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</si>
  <si>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</si>
  <si>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</si>
  <si>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</si>
  <si>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</si>
  <si>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</si>
  <si>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Ouricuri-PE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</si>
  <si>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</si>
  <si>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</si>
  <si>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</si>
  <si>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</si>
  <si>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r>
      <rPr>
        <sz val="11"/>
        <color rgb="FF000000"/>
        <rFont val="Verdana"/>
        <family val="0"/>
        <charset val="1"/>
      </rPr>
      <t xml:space="preserve">N</t>
    </r>
    <r>
      <rPr>
        <strike val="true"/>
        <sz val="11"/>
        <color rgb="FF000000"/>
        <rFont val="Verdana"/>
        <family val="0"/>
        <charset val="1"/>
      </rPr>
      <t xml:space="preserve">º</t>
    </r>
    <r>
      <rPr>
        <sz val="11"/>
        <color rgb="FF000000"/>
        <rFont val="Verdana"/>
        <family val="0"/>
        <charset val="1"/>
      </rPr>
      <t xml:space="preserve"> de meses de execução contratual</t>
    </r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</si>
  <si>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</si>
  <si>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</si>
  <si>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</si>
  <si>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</si>
  <si>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</si>
  <si>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</si>
  <si>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 </t>
  </si>
  <si>
    <r>
      <rPr>
        <b val="true"/>
        <sz val="10"/>
        <color rgb="FF000000"/>
        <rFont val="Arial"/>
        <family val="0"/>
        <charset val="1"/>
      </rPr>
      <t xml:space="preserve">Nota (1)</t>
    </r>
    <r>
      <rPr>
        <sz val="10"/>
        <color rgb="FF000000"/>
        <rFont val="Arial"/>
        <family val="0"/>
        <charset val="1"/>
      </rPr>
      <t xml:space="preserve"> - Esta tabela poderá ser adaptada às características do serviço contratado, inclusive no que concerne às rubricas e suas respectivas provisões e/ou estimativas, desde que haja justificativa.</t>
    </r>
  </si>
  <si>
    <r>
      <rPr>
        <b val="true"/>
        <sz val="10"/>
        <color rgb="FF000000"/>
        <rFont val="Arial"/>
        <family val="0"/>
        <charset val="1"/>
      </rPr>
      <t xml:space="preserve">Nota (2)</t>
    </r>
    <r>
      <rPr>
        <sz val="10"/>
        <color rgb="FF000000"/>
        <rFont val="Arial"/>
        <family val="0"/>
        <charset val="1"/>
      </rPr>
      <t xml:space="preserve">- As provisões constantes desta planilha poderão ser necessárias quando se tratar de determinados serviços que prescindam da dedicação exclusiva dos trabalhadores da contratada para com a administração.</t>
    </r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</si>
  <si>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</si>
  <si>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</si>
  <si>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</si>
  <si>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</si>
  <si>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</si>
  <si>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</si>
  <si>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</si>
  <si>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</si>
  <si>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</si>
  <si>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</si>
  <si>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r>
      <rPr>
        <sz val="10"/>
        <color rgb="FF000000"/>
        <rFont val="Arial"/>
        <family val="0"/>
        <charset val="1"/>
      </rPr>
      <t xml:space="preserve"> </t>
    </r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Deverá ser elaborado um quadro para cada tipo de serviço.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</si>
  <si>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A planilha será calculada considerando o valor mensal do empregado. </t>
    </r>
  </si>
  <si>
    <r>
      <rPr>
        <sz val="8"/>
        <color rgb="FF000000"/>
        <rFont val="Verdana"/>
        <family val="0"/>
        <charset val="1"/>
      </rPr>
      <t xml:space="preserve"> </t>
    </r>
    <r>
      <rPr>
        <b val="true"/>
        <sz val="8"/>
        <color rgb="FF000000"/>
        <rFont val="Verdana"/>
        <family val="0"/>
        <charset val="1"/>
      </rPr>
      <t xml:space="preserve">MÓDULO 1 :   COMPOSIÇÃO DA REMUNERAÇÃO</t>
    </r>
  </si>
  <si>
    <t xml:space="preserve">Composição da Remuneração</t>
  </si>
  <si>
    <t xml:space="preserve">Valor (R$)</t>
  </si>
  <si>
    <t xml:space="preserve">Salário Base</t>
  </si>
  <si>
    <t xml:space="preserve">Adicional  de periculosidade</t>
  </si>
  <si>
    <t xml:space="preserve">Adicional 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</si>
  <si>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</si>
  <si>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</si>
  <si>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</si>
  <si>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</si>
  <si>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</si>
  <si>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</si>
  <si>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</si>
  <si>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</t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</si>
  <si>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 Módulo 1 refere-se ao </t>
    </r>
    <r>
      <rPr>
        <b val="true"/>
        <sz val="10"/>
        <color rgb="FF000000"/>
        <rFont val="Arial"/>
        <family val="0"/>
        <charset val="1"/>
      </rPr>
      <t xml:space="preserve">valor mensal devido ao empregado</t>
    </r>
    <r>
      <rPr>
        <sz val="10"/>
        <color rgb="FF000000"/>
        <rFont val="Arial"/>
        <family val="0"/>
        <charset val="1"/>
      </rPr>
      <t xml:space="preserve"> pela prestação do serviço no período de 12 meses.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</si>
  <si>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Para o empregado que labora a jornada 12x36, em caso da não concessão ou concessão parcial do</t>
    </r>
    <r>
      <rPr>
        <b val="true"/>
        <sz val="10"/>
        <color rgb="FF000000"/>
        <rFont val="Arial"/>
        <family val="0"/>
        <charset val="1"/>
      </rPr>
      <t xml:space="preserve"> intervalo intrajornada</t>
    </r>
    <r>
      <rPr>
        <sz val="10"/>
        <color rgb="FF000000"/>
        <rFont val="Arial"/>
        <family val="0"/>
        <charset val="1"/>
      </rPr>
      <t xml:space="preserve"> (§ 4º do art. 71 da CLT), o valor a ser pago será inserido na remuneração utilizando a alínea “G”. </t>
    </r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</si>
  <si>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</si>
  <si>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</si>
  <si>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</si>
  <si>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</si>
  <si>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</si>
  <si>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</si>
  <si>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</si>
  <si>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</si>
  <si>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Como a planilha de custos e formação de preços é calculada mensalmente, provisiona-se proporcionalmente 1/12 (um doze avos) dos valores referentes a gratificação natalina, férias e adicional de férias.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</si>
  <si>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 adicional de férias contido no Submódulo 2.1 corresponde a 1/3 (um terço) da remuneração que por sua vez é divido por 12 (doze) conforme Nota 1 acima. </t>
    </r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</si>
  <si>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</si>
  <si>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</si>
  <si>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</si>
  <si>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</si>
  <si>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</si>
  <si>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</si>
  <si>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</si>
  <si>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</si>
  <si>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</si>
  <si>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</si>
  <si>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</si>
  <si>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</si>
  <si>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</si>
  <si>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</si>
  <si>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</si>
  <si>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</si>
  <si>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</si>
  <si>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</si>
  <si>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</t>
  </si>
  <si>
    <t xml:space="preserve">Submódulo 2.3 - Benefícios Mensais e Diários. </t>
  </si>
  <si>
    <t xml:space="preserve">2.3</t>
  </si>
  <si>
    <t xml:space="preserve"> Benefícios Mensais e Diários</t>
  </si>
  <si>
    <t xml:space="preserve">Valor sem o PAT (R$)</t>
  </si>
  <si>
    <t xml:space="preserve">Valor com o PAT (R$)</t>
  </si>
  <si>
    <t xml:space="preserve">Transporte (não incidente)</t>
  </si>
  <si>
    <t xml:space="preserve">-</t>
  </si>
  <si>
    <t xml:space="preserve">Auxílio Refeição/Alimentação(22 x 7,08 conforme cláusula nona CCT 205/2018)</t>
  </si>
  <si>
    <t xml:space="preserve">Assistência Social (conforme cláusula décima terceira CCT 205/2018)</t>
  </si>
  <si>
    <t xml:space="preserve">Outros - Cesta Básica (conforme cláusula décima primeira CCT 205/2018)</t>
  </si>
  <si>
    <t xml:space="preserve"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</si>
  <si>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</si>
  <si>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</si>
  <si>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Nota 3: Os valores de vale alimentação e cesta básica poderão ser reduzido em 20%, caso a empresa comprove inscrição no PAT(programa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</si>
  <si>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</si>
  <si>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</si>
  <si>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</si>
  <si>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</si>
  <si>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</si>
  <si>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</si>
  <si>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</si>
  <si>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</si>
  <si>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</si>
  <si>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</si>
  <si>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aviso prévio trabalhado.</t>
  </si>
  <si>
    <t xml:space="preserve">TOTAL</t>
  </si>
  <si>
    <t xml:space="preserve">Módulo 4 -  Custo de Reposição do Profissional Ausente</t>
  </si>
  <si>
    <t xml:space="preserve">Nota 1: Os itens que contemplam o módulo 4 se referem ao custo dos dias trabalhados pelo repositor/substituto que por ventura venha cobrir o empregado nos casos de Ausências Legais (Submódulo 4.1) e/ou na Intrajornada (Submódulo 4.2), a depender da prestação do serviço. </t>
  </si>
  <si>
    <t xml:space="preserve">Nota 2: Haverá a incidência do Submódulo 2.2 sobre esse módulo. </t>
  </si>
  <si>
    <t xml:space="preserve">Base de cálculo do Módulo 4 = Módulo 1 + Módulo 2 + Módulo 3. </t>
  </si>
  <si>
    <t xml:space="preserve">Submódulo 4.1 - Ausências Legais</t>
  </si>
  <si>
    <t xml:space="preserve">4.1</t>
  </si>
  <si>
    <t xml:space="preserve">Substituto nas ausências legais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</si>
  <si>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</si>
  <si>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</si>
  <si>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</si>
  <si>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</si>
  <si>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</si>
  <si>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</si>
  <si>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4.2 -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</si>
  <si>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</si>
  <si>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</si>
  <si>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</si>
  <si>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</si>
  <si>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</si>
  <si>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Ausências legais</t>
  </si>
  <si>
    <t xml:space="preserve">Intrajornada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</si>
  <si>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</si>
  <si>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</si>
  <si>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</si>
  <si>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</si>
  <si>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</si>
  <si>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</si>
  <si>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Valores mensais por empregado. </t>
    </r>
  </si>
  <si>
    <r>
      <rPr>
        <sz val="8"/>
        <color rgb="FF000000"/>
        <rFont val="Verdana"/>
        <family val="0"/>
        <charset val="1"/>
      </rPr>
      <t xml:space="preserve"> </t>
    </r>
    <r>
      <rPr>
        <b val="true"/>
        <sz val="10"/>
        <rFont val="Arial"/>
        <family val="0"/>
        <charset val="1"/>
      </rPr>
      <t xml:space="preserve">MÓDULO 6 - CUSTOS INDIRETOS, TRIBUTOS E LUCRO</t>
    </r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</si>
  <si>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</si>
  <si>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</si>
  <si>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</si>
  <si>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</si>
  <si>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</si>
  <si>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</si>
  <si>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</si>
  <si>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</si>
  <si>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r>
      <rPr>
        <b val="true"/>
        <sz val="10"/>
        <color rgb="FF000000"/>
        <rFont val="Arial"/>
        <family val="0"/>
        <charset val="1"/>
      </rPr>
      <t xml:space="preserve">Nota (1):</t>
    </r>
    <r>
      <rPr>
        <sz val="10"/>
        <color rgb="FF000000"/>
        <rFont val="Arial"/>
        <family val="0"/>
        <charset val="1"/>
      </rPr>
      <t xml:space="preserve"> Custos Indiretos, Tributos e Lucro por empregado.</t>
    </r>
  </si>
  <si>
    <r>
      <rPr>
        <sz val="10"/>
        <color rgb="FF000000"/>
        <rFont val="Arial"/>
        <family val="0"/>
        <charset val="1"/>
      </rPr>
      <t xml:space="preserve">No</t>
    </r>
    <r>
      <rPr>
        <b val="true"/>
        <sz val="10"/>
        <color rgb="FF000000"/>
        <rFont val="Arial"/>
        <family val="0"/>
        <charset val="1"/>
      </rPr>
      <t xml:space="preserve">ta (2):</t>
    </r>
    <r>
      <rPr>
        <sz val="10"/>
        <color rgb="FF000000"/>
        <rFont val="Arial"/>
        <family val="0"/>
        <charset val="1"/>
      </rPr>
      <t xml:space="preserve"> O valor referente a tributos é obtido aplicando-se o percentual sobre o valor do faturamento.</t>
    </r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</si>
  <si>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</si>
  <si>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</si>
  <si>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</si>
  <si>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</si>
  <si>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</si>
  <si>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</si>
  <si>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</si>
  <si>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</si>
  <si>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</si>
  <si>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</si>
  <si>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</si>
  <si>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</si>
  <si>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</si>
  <si>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</si>
  <si>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</si>
  <si>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</si>
  <si>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</si>
  <si>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</si>
  <si>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</si>
  <si>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</si>
  <si>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</si>
  <si>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</si>
  <si>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</si>
  <si>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</si>
  <si>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</si>
  <si>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</si>
  <si>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r>
      <rPr>
        <sz val="10"/>
        <color rgb="FF000000"/>
        <rFont val="Arial"/>
        <family val="0"/>
        <charset val="1"/>
      </rPr>
      <t xml:space="preserve">Valor global da proposta 
</t>
    </r>
    <r>
      <rPr>
        <sz val="11"/>
        <color rgb="FF000000"/>
        <rFont val="Times New Roman;Times New Roman"/>
        <family val="0"/>
        <charset val="1"/>
      </rPr>
      <t xml:space="preserve">(Valor mensal do serviço multiplicado pelo número de meses do contrato). </t>
    </r>
  </si>
  <si>
    <r>
      <rPr>
        <b val="true"/>
        <sz val="11"/>
        <color rgb="FF000000"/>
        <rFont val="Times New Roman;Times New Roman"/>
        <family val="0"/>
        <charset val="1"/>
      </rPr>
      <t xml:space="preserve">Nota: </t>
    </r>
    <r>
      <rPr>
        <sz val="11"/>
        <color rgb="FF000000"/>
        <rFont val="Times New Roman;Times New Roman"/>
        <family val="0"/>
        <charset val="1"/>
      </rPr>
      <t xml:space="preserve">Informar o valor da unidade de medida por tipo de serviço. </t>
    </r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</si>
  <si>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Os percentuais dos encargos previdenciários, do FGTS e demais contribuições são aqueles estabelecidos pela legislação vigente.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</si>
  <si>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 SAT a depender do grau de risco do serviço irá variar entre 1%, para risco leve, de 2%, para risco médio, e de 3% de risco grave.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</si>
  <si>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0"/>
        <charset val="1"/>
      </rPr>
      <t xml:space="preserve"> Esses percentuais incidem sobre o Módulo 1, o Submódulo 2.1. </t>
    </r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</si>
  <si>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 valor informado deverá ser o custo real do benefício (descontado o valor eventualmente pago pelo empregado).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</si>
  <si>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</si>
  <si>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 val="true"/>
        <sz val="10"/>
        <color rgb="FF000000"/>
        <rFont val="Arial"/>
        <family val="2"/>
        <charset val="1"/>
      </rPr>
      <t xml:space="preserve">Nota 3</t>
    </r>
    <r>
      <rPr>
        <sz val="10"/>
        <color rgb="FF000000"/>
        <rFont val="Arial"/>
        <family val="2"/>
        <charset val="1"/>
      </rPr>
      <t xml:space="preserve">: Os valores de vale alimentação e cesta básica poderão ser reduzido em 20%, caso a empresa comprove inscrição no PAT(programa de alimentação do trabalhador).</t>
    </r>
  </si>
  <si>
    <r>
      <rPr>
        <b val="true"/>
        <sz val="10"/>
        <color rgb="FF000000"/>
        <rFont val="Arial"/>
        <family val="0"/>
        <charset val="1"/>
      </rPr>
      <t xml:space="preserve">Nota 1:</t>
    </r>
    <r>
      <rPr>
        <sz val="10"/>
        <color rgb="FF000000"/>
        <rFont val="Arial"/>
        <family val="0"/>
        <charset val="1"/>
      </rPr>
      <t xml:space="preserve"> 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</si>
  <si>
    <r>
      <rPr>
        <b val="true"/>
        <sz val="10"/>
        <color rgb="FF000000"/>
        <rFont val="Arial"/>
        <family val="0"/>
        <charset val="1"/>
      </rPr>
      <t xml:space="preserve">Nota 2:</t>
    </r>
    <r>
      <rPr>
        <sz val="10"/>
        <color rgb="FF000000"/>
        <rFont val="Arial"/>
        <family val="0"/>
        <charset val="1"/>
      </rPr>
      <t xml:space="preserve"> Haverá a incidência do Submódulo 2.2 sobre esse módulo. </t>
    </r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</si>
  <si>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As alíneas “A” a “F” referem-se somente ao custo que será pago ao repositor pelos dias trabalhados quando da necessidade de substituir a mão de obra alocada na prestação do serviço. </t>
    </r>
  </si>
  <si>
    <r>
      <rPr>
        <b val="true"/>
        <sz val="10"/>
        <color rgb="FF000000"/>
        <rFont val="Arial"/>
        <family val="0"/>
        <charset val="1"/>
      </rPr>
      <t xml:space="preserve">Nota:</t>
    </r>
    <r>
      <rPr>
        <sz val="10"/>
        <color rgb="FF000000"/>
        <rFont val="Arial"/>
        <family val="0"/>
        <charset val="1"/>
      </rPr>
      <t xml:space="preserve"> Quando houver a necessidade de reposição de um empregado durante sua ausência nos casos de intervalo para repouso ou alimentação deve-se contemplar o Submódulo 4.2. </t>
    </r>
  </si>
  <si>
    <r>
      <rPr>
        <sz val="8"/>
        <color rgb="FF000000"/>
        <rFont val="Verdana"/>
        <family val="0"/>
        <charset val="1"/>
      </rPr>
      <t xml:space="preserve"> </t>
    </r>
    <r>
      <rPr>
        <b val="true"/>
        <sz val="8"/>
        <color rgb="FF000000"/>
        <rFont val="Verdana"/>
        <family val="0"/>
        <charset val="1"/>
      </rPr>
      <t xml:space="preserve">MÓDULO 6 - CUSTOS INDIRETOS, TRIBUTOS E LUCRO</t>
    </r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</si>
  <si>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</si>
  <si>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</si>
  <si>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</si>
  <si>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</si>
  <si>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</si>
  <si>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</si>
  <si>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</si>
  <si>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</si>
  <si>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800</t>
  </si>
  <si>
    <t xml:space="preserve">30 X 1200</t>
  </si>
  <si>
    <t xml:space="preserve">SERVENTE</t>
  </si>
  <si>
    <t xml:space="preserve">LABORATÓRIOS 360 m² a 450 m²</t>
  </si>
  <si>
    <t xml:space="preserve">ALMOXARIFADOS/GALPÕES 1500 m² a 2500 m²</t>
  </si>
  <si>
    <t xml:space="preserve">30 X 450</t>
  </si>
  <si>
    <t xml:space="preserve">30 X 2500</t>
  </si>
  <si>
    <t xml:space="preserve">OFICINAS 1200 m² a 1800 m²</t>
  </si>
  <si>
    <t xml:space="preserve">ÁREAS C/ ESPAÇOS LIVRES - SAGUÃO, HALL E SALÃO 1000 m² a 1500 m²</t>
  </si>
  <si>
    <t xml:space="preserve">30 X 1800</t>
  </si>
  <si>
    <t xml:space="preserve">30 X 1500</t>
  </si>
  <si>
    <t xml:space="preserve">BANHEIROS 200 m² a 300 m²</t>
  </si>
  <si>
    <t xml:space="preserve">30 X 300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</si>
  <si>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</si>
  <si>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</si>
  <si>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</si>
  <si>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6000</t>
  </si>
  <si>
    <t xml:space="preserve">PÁTIOS E ÁRES VERDES COM ALTA FREQUÊNCIA 1800 m² a 2700 m²</t>
  </si>
  <si>
    <t xml:space="preserve">PÁTIOS E ÁRES VERDES COM MÉDIA FREQUÊNCIA 1800 m² a 2700 m²</t>
  </si>
  <si>
    <t xml:space="preserve">PÁTIOS E ÁRES VERDES COM BAIXA FREQUÊNCIA 1800 m² a 2700 m²</t>
  </si>
  <si>
    <t xml:space="preserve">COLETA DE DETRITOS EM PÁTIOS E ÁRES VERDES 100000 m²</t>
  </si>
  <si>
    <t xml:space="preserve">30 X 100000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</si>
  <si>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</si>
  <si>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</si>
  <si>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</si>
  <si>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</si>
  <si>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</si>
  <si>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</si>
  <si>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FACE EXTERNA SEM EXPOSIÇÃO A SITUAÇÃO DE RISCO 300 m² a 360 m²</t>
  </si>
  <si>
    <t xml:space="preserve">FACE INTERNA</t>
  </si>
  <si>
    <t xml:space="preserve">FACHADAS ENVIDRAÇADAS</t>
  </si>
  <si>
    <t xml:space="preserve">TOTAL DA PROPOSTA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</si>
  <si>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</si>
  <si>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</si>
  <si>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</si>
  <si>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</si>
  <si>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</si>
  <si>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</si>
  <si>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</si>
  <si>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ACARPETADOS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</si>
  <si>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</si>
  <si>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</si>
  <si>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</si>
  <si>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</si>
  <si>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</si>
  <si>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</si>
  <si>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ÁREAS EXTERNAS</t>
  </si>
  <si>
    <t xml:space="preserve">PISOS PAVIMENTADOS</t>
  </si>
  <si>
    <t xml:space="preserve">VARRIÇÃO DE PASSEIOS E ARRUAMENTOS</t>
  </si>
  <si>
    <t xml:space="preserve">PÁTIOS E ÁRES VERDES COM ALTA FREQUÊNCIA</t>
  </si>
  <si>
    <t xml:space="preserve">PÁTIOS E ÁRES VERDES COM MÉDIA FREQUÊNCIA</t>
  </si>
  <si>
    <t xml:space="preserve">PÁTIOS E ÁRES VERDES COM BAIXA FREQUÊNCIA</t>
  </si>
  <si>
    <t xml:space="preserve">COLETA DE DETRITOS EM PÁTIOS E ÁRES VERDES</t>
  </si>
  <si>
    <t xml:space="preserve">FACE EXTERNA COM EXPOSIÇÃO A SITUAÇÃO DE RISCO</t>
  </si>
  <si>
    <t xml:space="preserve">FACE EXTERNA SEM EXPOSIÇÃO A SITUAÇÃO DE RISCO</t>
  </si>
  <si>
    <t xml:space="preserve">QTDE EXTIMADA m²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</si>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</sst>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/M/YYYY"/>
    <numFmt numFmtId="166" formatCode="#,##0.00"/>
    <numFmt numFmtId="167" formatCode="0.00"/>
    <numFmt numFmtId="168" formatCode="0.00%"/>
    <numFmt numFmtId="169" formatCode="#,##0"/>
    <numFmt numFmtId="170" formatCode="[$R$-416]\ #,##0.00;[RED]\-[$R$-416]\ #,##0.00"/>
    <numFmt numFmtId="171" formatCode="#,##0.0000000"/>
    <numFmt numFmtId="172" formatCode="#,##0.000000"/>
  </numFmts>
  <fonts count="22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0"/>
      <charset val="1"/>
    </font>
    <font>
      <sz val="11"/>
      <color rgb="FF000000"/>
      <name val="Verdana"/>
      <family val="0"/>
      <charset val="1"/>
    </font>
    <font>
      <strike val="true"/>
      <sz val="11"/>
      <color rgb="FF000000"/>
      <name val="Verdana"/>
      <family val="0"/>
      <charset val="1"/>
    </font>
    <font>
      <strike val="true"/>
      <sz val="10"/>
      <color rgb="FF000000"/>
      <name val="Arial"/>
      <family val="0"/>
      <charset val="1"/>
    </font>
    <font>
      <sz val="10"/>
      <name val="Arial"/>
      <family val="0"/>
      <charset val="1"/>
    </font>
    <font>
      <sz val="8"/>
      <color rgb="FF000000"/>
      <name val="Verdana"/>
      <family val="0"/>
      <charset val="1"/>
    </font>
    <font>
      <b val="true"/>
      <sz val="8"/>
      <color rgb="FF000000"/>
      <name val="Verdana"/>
      <family val="0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0"/>
      <name val="Arial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Times New Roman;Times New Roman"/>
      <family val="0"/>
      <charset val="1"/>
    </font>
    <font>
      <b val="true"/>
      <sz val="11"/>
      <color rgb="FF000000"/>
      <name val="Times New Roman;Times New Roman"/>
      <family val="0"/>
      <charset val="1"/>
    </font>
    <font>
      <b val="true"/>
      <sz val="11"/>
      <color rgb="FF000000"/>
      <name val="Calibri"/>
      <family val="0"/>
    </font>
    <font>
      <sz val="11"/>
      <color rgb="FF000000"/>
      <name val="Calibri"/>
      <family val="0"/>
    </font>
    <font>
      <sz val="10"/>
      <color rgb="FF000000"/>
      <name val="Arial"/>
      <family val="2"/>
      <charset val="1"/>
    </font>
    <font>
      <b val="true"/>
      <sz val="12"/>
      <name val="Arial"/>
      <family val="0"/>
      <charset val="1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B7B7B7"/>
      </patternFill>
    </fill>
    <fill>
      <patternFill patternType="solid">
        <fgColor rgb="FFE3E3E3"/>
        <bgColor rgb="FFD9D9D9"/>
      </patternFill>
    </fill>
    <fill>
      <patternFill patternType="solid">
        <fgColor rgb="FFB7B7B7"/>
        <bgColor rgb="FFC0C0C0"/>
      </patternFill>
    </fill>
    <fill>
      <patternFill patternType="solid">
        <fgColor rgb="FFFFFFFF"/>
        <bgColor rgb="FFF3F3F3"/>
      </patternFill>
    </fill>
    <fill>
      <patternFill patternType="solid">
        <fgColor rgb="FFF3F3F3"/>
        <bgColor rgb="FFFFFFFF"/>
      </patternFill>
    </fill>
    <fill>
      <patternFill patternType="solid">
        <fgColor rgb="FFCCCCCC"/>
        <bgColor rgb="FFC0C0C0"/>
      </patternFill>
    </fill>
    <fill>
      <patternFill patternType="solid">
        <fgColor rgb="FFD9D9D9"/>
        <bgColor rgb="FFE3E3E3"/>
      </patternFill>
    </fill>
    <fill>
      <patternFill patternType="solid">
        <fgColor rgb="FF00B050"/>
        <bgColor rgb="FF00808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medium">
        <color rgb="FF171717"/>
      </right>
      <top style="medium">
        <color rgb="FF171717"/>
      </top>
      <bottom style="thin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medium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 style="hair"/>
      <top style="medium">
        <color rgb="FF171717"/>
      </top>
      <bottom style="medium">
        <color rgb="FF171717"/>
      </bottom>
      <diagonal/>
    </border>
    <border diagonalUp="false" diagonalDown="false">
      <left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medium">
        <color rgb="FF171717"/>
      </left>
      <right/>
      <top style="medium">
        <color rgb="FF171717"/>
      </top>
      <bottom style="medium">
        <color rgb="FF171717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medium">
        <color rgb="FF171717"/>
      </left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thin"/>
      <top style="medium">
        <color rgb="FF171717"/>
      </top>
      <bottom style="medium">
        <color rgb="FF171717"/>
      </bottom>
      <diagonal/>
    </border>
    <border diagonalUp="false" diagonalDown="false">
      <left style="thin"/>
      <right style="medium">
        <color rgb="FF171717"/>
      </right>
      <top style="medium">
        <color rgb="FF171717"/>
      </top>
      <bottom style="medium">
        <color rgb="FF171717"/>
      </bottom>
      <diagonal/>
    </border>
    <border diagonalUp="false" diagonalDown="false">
      <left style="medium">
        <color rgb="FF171717"/>
      </left>
      <right style="thin"/>
      <top/>
      <bottom style="thin"/>
      <diagonal/>
    </border>
    <border diagonalUp="false" diagonalDown="false">
      <left style="thin"/>
      <right style="thin"/>
      <top style="medium">
        <color rgb="FF171717"/>
      </top>
      <bottom style="thin"/>
      <diagonal/>
    </border>
    <border diagonalUp="false" diagonalDown="false">
      <left style="thin"/>
      <right style="medium">
        <color rgb="FF171717"/>
      </right>
      <top/>
      <bottom style="thin"/>
      <diagonal/>
    </border>
    <border diagonalUp="false" diagonalDown="false">
      <left style="medium">
        <color rgb="FF171717"/>
      </left>
      <right style="thin"/>
      <top style="thin"/>
      <bottom style="thin"/>
      <diagonal/>
    </border>
    <border diagonalUp="false" diagonalDown="false">
      <left style="thin"/>
      <right style="medium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medium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0" fillId="0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2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7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0" fillId="0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2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2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2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2" borderId="2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8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8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1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11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1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1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11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11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1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11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11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11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4" fillId="1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11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4" fillId="1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11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11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3F3F3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3E3E3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B7B7B7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685800</xdr:colOff>
      <xdr:row>75</xdr:row>
      <xdr:rowOff>38160</xdr:rowOff>
    </xdr:from>
    <xdr:to>
      <xdr:col>1</xdr:col>
      <xdr:colOff>53640</xdr:colOff>
      <xdr:row>76</xdr:row>
      <xdr:rowOff>140760</xdr:rowOff>
    </xdr:to>
    <xdr:sp>
      <xdr:nvSpPr>
        <xdr:cNvPr id="0" name="CustomShape 1"/>
        <xdr:cNvSpPr/>
      </xdr:nvSpPr>
      <xdr:spPr>
        <a:xfrm>
          <a:off x="685800" y="12925440"/>
          <a:ext cx="184320" cy="264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19080</xdr:colOff>
      <xdr:row>74</xdr:row>
      <xdr:rowOff>38160</xdr:rowOff>
    </xdr:from>
    <xdr:to>
      <xdr:col>6</xdr:col>
      <xdr:colOff>482040</xdr:colOff>
      <xdr:row>79</xdr:row>
      <xdr:rowOff>1440</xdr:rowOff>
    </xdr:to>
    <xdr:sp>
      <xdr:nvSpPr>
        <xdr:cNvPr id="1" name="CustomShape 1"/>
        <xdr:cNvSpPr/>
      </xdr:nvSpPr>
      <xdr:spPr>
        <a:xfrm>
          <a:off x="19080" y="12763440"/>
          <a:ext cx="8496000" cy="772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Nota 3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923760</xdr:colOff>
      <xdr:row>75</xdr:row>
      <xdr:rowOff>38160</xdr:rowOff>
    </xdr:from>
    <xdr:to>
      <xdr:col>2</xdr:col>
      <xdr:colOff>1108080</xdr:colOff>
      <xdr:row>76</xdr:row>
      <xdr:rowOff>140760</xdr:rowOff>
    </xdr:to>
    <xdr:sp>
      <xdr:nvSpPr>
        <xdr:cNvPr id="2" name="CustomShape 1"/>
        <xdr:cNvSpPr/>
      </xdr:nvSpPr>
      <xdr:spPr>
        <a:xfrm>
          <a:off x="3756240" y="12925440"/>
          <a:ext cx="184320" cy="264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74</xdr:row>
      <xdr:rowOff>9360</xdr:rowOff>
    </xdr:from>
    <xdr:to>
      <xdr:col>6</xdr:col>
      <xdr:colOff>539280</xdr:colOff>
      <xdr:row>77</xdr:row>
      <xdr:rowOff>49680</xdr:rowOff>
    </xdr:to>
    <xdr:sp>
      <xdr:nvSpPr>
        <xdr:cNvPr id="3" name="CustomShape 1"/>
        <xdr:cNvSpPr/>
      </xdr:nvSpPr>
      <xdr:spPr>
        <a:xfrm>
          <a:off x="0" y="12734640"/>
          <a:ext cx="8572320" cy="6022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Nota 3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libri"/>
            </a:rPr>
            <a:t>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Z239"/>
  <sheetViews>
    <sheetView showFormulas="false" showGridLines="false" showRowColHeaders="true" showZeros="true" rightToLeft="false" tabSelected="true" showOutlineSymbols="true" defaultGridColor="true" view="normal" topLeftCell="A109" colorId="64" zoomScale="100" zoomScaleNormal="100" zoomScalePageLayoutView="100" workbookViewId="0">
      <selection pane="topLeft" activeCell="A119" activeCellId="0" sqref="A119"/>
    </sheetView>
  </sheetViews>
  <sheetFormatPr defaultRowHeight="15" outlineLevelRow="0" outlineLevelCol="0"/>
  <cols>
    <col collapsed="false" customWidth="false" hidden="false" outlineLevel="0" max="1" min="1" style="0" width="11.57"/>
    <col collapsed="false" customWidth="true" hidden="false" outlineLevel="0" max="2" min="2" style="0" width="28.57"/>
    <col collapsed="false" customWidth="true" hidden="false" outlineLevel="0" max="3" min="3" style="0" width="19.42"/>
    <col collapsed="false" customWidth="true" hidden="false" outlineLevel="0" max="4" min="4" style="0" width="15.57"/>
    <col collapsed="false" customWidth="true" hidden="false" outlineLevel="0" max="5" min="5" style="0" width="20.14"/>
    <col collapsed="false" customWidth="true" hidden="false" outlineLevel="0" max="6" min="6" style="0" width="18.58"/>
    <col collapsed="false" customWidth="true" hidden="false" outlineLevel="0" max="7" min="7" style="0" width="16.57"/>
    <col collapsed="false" customWidth="true" hidden="false" outlineLevel="0" max="8" min="8" style="0" width="19.71"/>
    <col collapsed="false" customWidth="true" hidden="false" outlineLevel="0" max="10" min="9" style="0" width="9"/>
    <col collapsed="false" customWidth="true" hidden="false" outlineLevel="0" max="11" min="11" style="0" width="9.29"/>
    <col collapsed="false" customWidth="true" hidden="false" outlineLevel="0" max="12" min="12" style="0" width="9"/>
    <col collapsed="false" customWidth="true" hidden="false" outlineLevel="0" max="26" min="13" style="0" width="8.71"/>
    <col collapsed="false" customWidth="true" hidden="false" outlineLevel="0" max="1025" min="27" style="0" width="14.43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2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2.75" hidden="false" customHeight="true" outlineLevel="0" collapsed="false">
      <c r="A3" s="2" t="s">
        <v>0</v>
      </c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9"/>
      <c r="G9" s="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2.75" hidden="false" customHeight="true" outlineLevel="0" collapsed="false">
      <c r="A10" s="10"/>
      <c r="B10" s="10"/>
      <c r="C10" s="10"/>
      <c r="D10" s="10"/>
      <c r="E10" s="10"/>
      <c r="F10" s="9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2.75" hidden="false" customHeight="true" outlineLevel="0" collapsed="false">
      <c r="A11" s="3" t="s">
        <v>5</v>
      </c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12.75" hidden="false" customHeight="true" outlineLevel="0" collapsed="false">
      <c r="A12" s="11"/>
      <c r="B12" s="11"/>
      <c r="C12" s="11"/>
      <c r="D12" s="11"/>
      <c r="E12" s="11"/>
      <c r="F12" s="11"/>
      <c r="G12" s="1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customFormat="false" ht="14.25" hidden="false" customHeight="true" outlineLevel="0" collapsed="false">
      <c r="A13" s="12" t="s">
        <v>6</v>
      </c>
      <c r="B13" s="13" t="s">
        <v>7</v>
      </c>
      <c r="C13" s="13"/>
      <c r="D13" s="13"/>
      <c r="E13" s="13"/>
      <c r="F13" s="14"/>
      <c r="G13" s="1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12.75" hidden="false" customHeight="true" outlineLevel="0" collapsed="false">
      <c r="A14" s="15" t="s">
        <v>8</v>
      </c>
      <c r="B14" s="16" t="s">
        <v>9</v>
      </c>
      <c r="C14" s="16"/>
      <c r="D14" s="16"/>
      <c r="E14" s="16"/>
      <c r="F14" s="17" t="s">
        <v>10</v>
      </c>
      <c r="G14" s="1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2.75" hidden="false" customHeight="true" outlineLevel="0" collapsed="false">
      <c r="A15" s="15" t="s">
        <v>11</v>
      </c>
      <c r="B15" s="16" t="s">
        <v>12</v>
      </c>
      <c r="C15" s="16"/>
      <c r="D15" s="16"/>
      <c r="E15" s="16"/>
      <c r="F15" s="18" t="s">
        <v>13</v>
      </c>
      <c r="G15" s="1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14.25" hidden="false" customHeight="true" outlineLevel="0" collapsed="false">
      <c r="A16" s="19" t="s">
        <v>14</v>
      </c>
      <c r="B16" s="20" t="s">
        <v>15</v>
      </c>
      <c r="C16" s="20"/>
      <c r="D16" s="20"/>
      <c r="E16" s="20"/>
      <c r="F16" s="21" t="n">
        <v>12</v>
      </c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2.75" hidden="false" customHeight="true" outlineLevel="0" collapsed="false">
      <c r="A17" s="3" t="s">
        <v>16</v>
      </c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2.75" hidden="false" customHeight="true" outlineLevel="0" collapsed="false">
      <c r="A18" s="3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2.75" hidden="false" customHeight="true" outlineLevel="0" collapsed="false">
      <c r="A19" s="3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24" hidden="false" customHeight="true" outlineLevel="0" collapsed="false">
      <c r="A20" s="22" t="s">
        <v>17</v>
      </c>
      <c r="B20" s="23" t="s">
        <v>18</v>
      </c>
      <c r="C20" s="23"/>
      <c r="D20" s="23"/>
      <c r="E20" s="23"/>
      <c r="F20" s="24" t="s">
        <v>19</v>
      </c>
      <c r="G20" s="2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24" hidden="false" customHeight="true" outlineLevel="0" collapsed="false">
      <c r="A21" s="19" t="s">
        <v>20</v>
      </c>
      <c r="B21" s="25" t="s">
        <v>21</v>
      </c>
      <c r="C21" s="25"/>
      <c r="D21" s="25"/>
      <c r="E21" s="25"/>
      <c r="F21" s="21" t="s">
        <v>22</v>
      </c>
      <c r="G21" s="2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2.75" hidden="false" customHeight="true" outlineLevel="0" collapsed="false">
      <c r="A22" s="26"/>
      <c r="B22" s="26"/>
      <c r="C22" s="26"/>
      <c r="D22" s="26"/>
      <c r="E22" s="26"/>
      <c r="F22" s="26"/>
      <c r="G22" s="2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2.75" hidden="false" customHeight="true" outlineLevel="0" collapsed="false">
      <c r="A23" s="27" t="s">
        <v>23</v>
      </c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2.75" hidden="false" customHeight="true" outlineLevel="0" collapsed="false">
      <c r="A25" s="28"/>
      <c r="B25" s="28"/>
      <c r="C25" s="28"/>
      <c r="D25" s="28"/>
      <c r="E25" s="28"/>
      <c r="F25" s="28"/>
      <c r="G25" s="2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2.75" hidden="false" customHeight="true" outlineLevel="0" collapsed="false">
      <c r="A26" s="27" t="s">
        <v>24</v>
      </c>
      <c r="B26" s="27"/>
      <c r="C26" s="27"/>
      <c r="D26" s="27"/>
      <c r="E26" s="27"/>
      <c r="F26" s="27"/>
      <c r="G26" s="2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2.75" hidden="false" customHeight="true" outlineLevel="0" collapsed="false">
      <c r="A28" s="28"/>
      <c r="B28" s="28"/>
      <c r="C28" s="28"/>
      <c r="D28" s="28"/>
      <c r="E28" s="28"/>
      <c r="F28" s="28"/>
      <c r="G28" s="2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2.75" hidden="false" customHeight="true" outlineLevel="0" collapsed="false">
      <c r="A29" s="29" t="s">
        <v>25</v>
      </c>
      <c r="B29" s="29"/>
      <c r="C29" s="29"/>
      <c r="D29" s="29"/>
      <c r="E29" s="29"/>
      <c r="F29" s="29"/>
      <c r="G29" s="2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2.75" hidden="false" customHeight="true" outlineLevel="0" collapsed="false">
      <c r="A30" s="30"/>
      <c r="B30" s="28"/>
      <c r="C30" s="31"/>
      <c r="D30" s="28"/>
      <c r="E30" s="28"/>
      <c r="F30" s="28"/>
      <c r="G30" s="2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2.75" hidden="false" customHeight="true" outlineLevel="0" collapsed="false">
      <c r="A31" s="32" t="s">
        <v>26</v>
      </c>
      <c r="B31" s="32"/>
      <c r="C31" s="32"/>
      <c r="D31" s="32"/>
      <c r="E31" s="32"/>
      <c r="F31" s="32"/>
      <c r="G31" s="3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2.75" hidden="false" customHeight="true" outlineLevel="0" collapsed="false">
      <c r="A32" s="33"/>
      <c r="B32" s="34"/>
      <c r="C32" s="34"/>
      <c r="D32" s="34"/>
      <c r="E32" s="34"/>
      <c r="F32" s="34"/>
      <c r="G32" s="3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2.75" hidden="false" customHeight="true" outlineLevel="0" collapsed="false">
      <c r="A33" s="35" t="s">
        <v>27</v>
      </c>
      <c r="B33" s="35"/>
      <c r="C33" s="35"/>
      <c r="D33" s="35"/>
      <c r="E33" s="35"/>
      <c r="F33" s="35"/>
      <c r="G33" s="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2.75" hidden="false" customHeight="true" outlineLevel="0" collapsed="false">
      <c r="A34" s="33"/>
      <c r="B34" s="34"/>
      <c r="C34" s="34"/>
      <c r="D34" s="34"/>
      <c r="E34" s="34"/>
      <c r="F34" s="34"/>
      <c r="G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4.25" hidden="false" customHeight="true" outlineLevel="0" collapsed="false">
      <c r="A35" s="36" t="s">
        <v>28</v>
      </c>
      <c r="B35" s="36"/>
      <c r="C35" s="36"/>
      <c r="D35" s="36"/>
      <c r="E35" s="36"/>
      <c r="F35" s="36"/>
      <c r="G35" s="3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2.75" hidden="false" customHeight="true" outlineLevel="0" collapsed="false">
      <c r="A36" s="15" t="n">
        <v>1</v>
      </c>
      <c r="B36" s="16" t="s">
        <v>29</v>
      </c>
      <c r="C36" s="16"/>
      <c r="D36" s="16"/>
      <c r="E36" s="16"/>
      <c r="F36" s="17" t="s">
        <v>30</v>
      </c>
      <c r="G36" s="1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4.25" hidden="false" customHeight="true" outlineLevel="0" collapsed="false">
      <c r="A37" s="15" t="n">
        <v>2</v>
      </c>
      <c r="B37" s="6" t="s">
        <v>31</v>
      </c>
      <c r="C37" s="6"/>
      <c r="D37" s="6"/>
      <c r="E37" s="6"/>
      <c r="F37" s="17" t="s">
        <v>32</v>
      </c>
      <c r="G37" s="1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customFormat="false" ht="14.25" hidden="false" customHeight="true" outlineLevel="0" collapsed="false">
      <c r="A38" s="15" t="n">
        <v>3</v>
      </c>
      <c r="B38" s="6" t="s">
        <v>33</v>
      </c>
      <c r="C38" s="6"/>
      <c r="D38" s="6"/>
      <c r="E38" s="6"/>
      <c r="F38" s="37" t="n">
        <v>975.92</v>
      </c>
      <c r="G38" s="3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customFormat="false" ht="14.25" hidden="false" customHeight="true" outlineLevel="0" collapsed="false">
      <c r="A39" s="19" t="n">
        <v>4</v>
      </c>
      <c r="B39" s="38" t="s">
        <v>34</v>
      </c>
      <c r="C39" s="38"/>
      <c r="D39" s="38"/>
      <c r="E39" s="38"/>
      <c r="F39" s="39" t="n">
        <v>43101</v>
      </c>
      <c r="G39" s="3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customFormat="false" ht="14.25" hidden="false" customHeight="true" outlineLevel="0" collapsed="false">
      <c r="A40" s="40"/>
      <c r="B40" s="41"/>
      <c r="C40" s="41"/>
      <c r="D40" s="41"/>
      <c r="E40" s="41"/>
      <c r="F40" s="42"/>
      <c r="G40" s="4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customFormat="false" ht="12.75" hidden="false" customHeight="true" outlineLevel="0" collapsed="false">
      <c r="A41" s="43" t="s">
        <v>35</v>
      </c>
      <c r="B41" s="43"/>
      <c r="C41" s="43"/>
      <c r="D41" s="43"/>
      <c r="E41" s="43"/>
      <c r="F41" s="43"/>
      <c r="G41" s="4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customFormat="false" ht="12.75" hidden="false" customHeight="true" outlineLevel="0" collapsed="false">
      <c r="A42" s="44"/>
      <c r="B42" s="44"/>
      <c r="C42" s="44"/>
      <c r="D42" s="44"/>
      <c r="E42" s="44"/>
      <c r="F42" s="44"/>
      <c r="G42" s="4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customFormat="false" ht="12.75" hidden="false" customHeight="true" outlineLevel="0" collapsed="false">
      <c r="A43" s="45" t="s">
        <v>36</v>
      </c>
      <c r="B43" s="45"/>
      <c r="C43" s="45"/>
      <c r="D43" s="45"/>
      <c r="E43" s="45"/>
      <c r="F43" s="45"/>
      <c r="G43" s="4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customFormat="false" ht="12.75" hidden="false" customHeight="true" outlineLevel="0" collapsed="false">
      <c r="A44" s="26"/>
      <c r="B44" s="26"/>
      <c r="C44" s="26"/>
      <c r="D44" s="26"/>
      <c r="E44" s="26"/>
      <c r="F44" s="26"/>
      <c r="G44" s="2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customFormat="false" ht="12.75" hidden="false" customHeight="true" outlineLevel="0" collapsed="false">
      <c r="A45" s="46" t="s">
        <v>37</v>
      </c>
      <c r="B45" s="46"/>
      <c r="C45" s="46"/>
      <c r="D45" s="46"/>
      <c r="E45" s="46"/>
      <c r="F45" s="46"/>
      <c r="G45" s="4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customFormat="false" ht="14.25" hidden="false" customHeight="true" outlineLevel="0" collapsed="false">
      <c r="A46" s="47" t="n">
        <v>1</v>
      </c>
      <c r="B46" s="48" t="s">
        <v>38</v>
      </c>
      <c r="C46" s="48"/>
      <c r="D46" s="48"/>
      <c r="E46" s="48"/>
      <c r="F46" s="49" t="s">
        <v>39</v>
      </c>
      <c r="G46" s="4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customFormat="false" ht="14.25" hidden="false" customHeight="true" outlineLevel="0" collapsed="false">
      <c r="A47" s="50" t="s">
        <v>6</v>
      </c>
      <c r="B47" s="51" t="s">
        <v>40</v>
      </c>
      <c r="C47" s="51"/>
      <c r="D47" s="51"/>
      <c r="E47" s="51"/>
      <c r="F47" s="52" t="n">
        <v>975.92</v>
      </c>
      <c r="G47" s="52"/>
      <c r="H47" s="1"/>
      <c r="I47" s="53"/>
      <c r="J47" s="53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customFormat="false" ht="14.25" hidden="false" customHeight="true" outlineLevel="0" collapsed="false">
      <c r="A48" s="54" t="s">
        <v>8</v>
      </c>
      <c r="B48" s="55" t="s">
        <v>41</v>
      </c>
      <c r="C48" s="55"/>
      <c r="D48" s="55"/>
      <c r="E48" s="55"/>
      <c r="F48" s="56" t="n">
        <v>0</v>
      </c>
      <c r="G48" s="56"/>
      <c r="H48" s="57"/>
      <c r="I48" s="58"/>
      <c r="J48" s="53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customFormat="false" ht="14.25" hidden="false" customHeight="true" outlineLevel="0" collapsed="false">
      <c r="A49" s="54" t="s">
        <v>11</v>
      </c>
      <c r="B49" s="55" t="s">
        <v>42</v>
      </c>
      <c r="C49" s="55"/>
      <c r="D49" s="55"/>
      <c r="E49" s="55"/>
      <c r="F49" s="56" t="n">
        <v>0</v>
      </c>
      <c r="G49" s="56"/>
      <c r="H49" s="57"/>
      <c r="I49" s="58"/>
      <c r="J49" s="5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customFormat="false" ht="14.25" hidden="false" customHeight="true" outlineLevel="0" collapsed="false">
      <c r="A50" s="54" t="s">
        <v>14</v>
      </c>
      <c r="B50" s="55" t="s">
        <v>43</v>
      </c>
      <c r="C50" s="55"/>
      <c r="D50" s="55"/>
      <c r="E50" s="55"/>
      <c r="F50" s="56" t="n">
        <v>0</v>
      </c>
      <c r="G50" s="56"/>
      <c r="H50" s="1"/>
      <c r="I50" s="58"/>
      <c r="J50" s="5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customFormat="false" ht="14.25" hidden="false" customHeight="true" outlineLevel="0" collapsed="false">
      <c r="A51" s="54" t="s">
        <v>44</v>
      </c>
      <c r="B51" s="59" t="s">
        <v>45</v>
      </c>
      <c r="C51" s="59"/>
      <c r="D51" s="59"/>
      <c r="E51" s="59"/>
      <c r="F51" s="56" t="n">
        <v>0</v>
      </c>
      <c r="G51" s="56"/>
      <c r="H51" s="1"/>
      <c r="I51" s="58"/>
      <c r="J51" s="5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customFormat="false" ht="14.25" hidden="false" customHeight="true" outlineLevel="0" collapsed="false">
      <c r="A52" s="54" t="s">
        <v>46</v>
      </c>
      <c r="B52" s="59" t="s">
        <v>47</v>
      </c>
      <c r="C52" s="59"/>
      <c r="D52" s="59"/>
      <c r="E52" s="59"/>
      <c r="F52" s="56" t="n">
        <v>0</v>
      </c>
      <c r="G52" s="56"/>
      <c r="H52" s="1"/>
      <c r="I52" s="58"/>
      <c r="J52" s="5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customFormat="false" ht="14.25" hidden="false" customHeight="true" outlineLevel="0" collapsed="false">
      <c r="A53" s="54" t="s">
        <v>48</v>
      </c>
      <c r="B53" s="59" t="s">
        <v>49</v>
      </c>
      <c r="C53" s="59"/>
      <c r="D53" s="59"/>
      <c r="E53" s="59"/>
      <c r="F53" s="56" t="n">
        <v>0</v>
      </c>
      <c r="G53" s="56"/>
      <c r="H53" s="1"/>
      <c r="I53" s="58"/>
      <c r="J53" s="5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customFormat="false" ht="14.25" hidden="false" customHeight="true" outlineLevel="0" collapsed="false">
      <c r="A54" s="60" t="s">
        <v>50</v>
      </c>
      <c r="B54" s="60"/>
      <c r="C54" s="60"/>
      <c r="D54" s="60"/>
      <c r="E54" s="60"/>
      <c r="F54" s="61" t="n">
        <f aca="false">F47+F48+F49+F50+F51+F52+F53</f>
        <v>975.92</v>
      </c>
      <c r="G54" s="6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customFormat="false" ht="14.25" hidden="false" customHeight="true" outlineLevel="0" collapsed="false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2.75" hidden="false" customHeight="true" outlineLevel="0" collapsed="false">
      <c r="A56" s="29" t="s">
        <v>51</v>
      </c>
      <c r="B56" s="29"/>
      <c r="C56" s="29"/>
      <c r="D56" s="29"/>
      <c r="E56" s="29"/>
      <c r="F56" s="29"/>
      <c r="G56" s="2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2.75" hidden="false" customHeight="true" outlineLevel="0" collapsed="false">
      <c r="A57" s="29"/>
      <c r="B57" s="29"/>
      <c r="C57" s="29"/>
      <c r="D57" s="29"/>
      <c r="E57" s="29"/>
      <c r="F57" s="29"/>
      <c r="G57" s="2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4.25" hidden="false" customHeight="true" outlineLevel="0" collapsed="false">
      <c r="A58" s="29" t="s">
        <v>52</v>
      </c>
      <c r="B58" s="29"/>
      <c r="C58" s="29"/>
      <c r="D58" s="29"/>
      <c r="E58" s="29"/>
      <c r="F58" s="29"/>
      <c r="G58" s="2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4.25" hidden="false" customHeight="true" outlineLevel="0" collapsed="false">
      <c r="A59" s="29"/>
      <c r="B59" s="29"/>
      <c r="C59" s="29"/>
      <c r="D59" s="29"/>
      <c r="E59" s="29"/>
      <c r="F59" s="29"/>
      <c r="G59" s="2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4.25" hidden="false" customHeight="true" outlineLevel="0" collapsed="false">
      <c r="A60" s="29"/>
      <c r="B60" s="29"/>
      <c r="C60" s="29"/>
      <c r="D60" s="29"/>
      <c r="E60" s="29"/>
      <c r="F60" s="29"/>
      <c r="G60" s="2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2.75" hidden="false" customHeight="true" outlineLevel="0" collapsed="false">
      <c r="A61" s="62" t="s">
        <v>53</v>
      </c>
      <c r="B61" s="62"/>
      <c r="C61" s="62"/>
      <c r="D61" s="62"/>
      <c r="E61" s="62"/>
      <c r="F61" s="62"/>
      <c r="G61" s="6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2.75" hidden="false" customHeight="true" outlineLevel="0" collapsed="false">
      <c r="A62" s="33"/>
      <c r="B62" s="34"/>
      <c r="C62" s="34"/>
      <c r="D62" s="34"/>
      <c r="E62" s="34"/>
      <c r="F62" s="34"/>
      <c r="G62" s="3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2.75" hidden="false" customHeight="true" outlineLevel="0" collapsed="false">
      <c r="A63" s="29" t="s">
        <v>54</v>
      </c>
      <c r="B63" s="29"/>
      <c r="C63" s="29"/>
      <c r="D63" s="29"/>
      <c r="E63" s="29"/>
      <c r="F63" s="29"/>
      <c r="G63" s="2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2.75" hidden="false" customHeight="true" outlineLevel="0" collapsed="false">
      <c r="A65" s="63" t="s">
        <v>55</v>
      </c>
      <c r="B65" s="64" t="s">
        <v>56</v>
      </c>
      <c r="C65" s="64"/>
      <c r="D65" s="64"/>
      <c r="E65" s="64"/>
      <c r="F65" s="64" t="s">
        <v>57</v>
      </c>
      <c r="G65" s="65" t="s">
        <v>39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2.75" hidden="false" customHeight="true" outlineLevel="0" collapsed="false">
      <c r="A66" s="66" t="s">
        <v>6</v>
      </c>
      <c r="B66" s="67" t="s">
        <v>58</v>
      </c>
      <c r="C66" s="67"/>
      <c r="D66" s="67"/>
      <c r="E66" s="67"/>
      <c r="F66" s="68" t="n">
        <v>0.0833</v>
      </c>
      <c r="G66" s="69" t="n">
        <f aca="false">F54*F66</f>
        <v>81.294136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2.75" hidden="false" customHeight="true" outlineLevel="0" collapsed="false">
      <c r="A67" s="15" t="s">
        <v>8</v>
      </c>
      <c r="B67" s="59" t="s">
        <v>59</v>
      </c>
      <c r="C67" s="59"/>
      <c r="D67" s="59"/>
      <c r="E67" s="59"/>
      <c r="F67" s="70" t="n">
        <v>0.121</v>
      </c>
      <c r="G67" s="69" t="n">
        <f aca="false">F54*F67</f>
        <v>118.08632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2.75" hidden="false" customHeight="true" outlineLevel="0" collapsed="false">
      <c r="A68" s="71" t="s">
        <v>60</v>
      </c>
      <c r="B68" s="71"/>
      <c r="C68" s="71"/>
      <c r="D68" s="71"/>
      <c r="E68" s="71"/>
      <c r="F68" s="72" t="n">
        <f aca="false">F66+F67</f>
        <v>0.2043</v>
      </c>
      <c r="G68" s="73" t="n">
        <f aca="false">G66+G67</f>
        <v>199.380456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2.75" hidden="false" customHeight="true" outlineLevel="0" collapsed="false">
      <c r="A69" s="40"/>
      <c r="B69" s="74"/>
      <c r="C69" s="74"/>
      <c r="D69" s="74"/>
      <c r="E69" s="74"/>
      <c r="F69" s="75"/>
      <c r="G69" s="7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2.75" hidden="false" customHeight="true" outlineLevel="0" collapsed="false">
      <c r="A70" s="77" t="s">
        <v>61</v>
      </c>
      <c r="B70" s="77"/>
      <c r="C70" s="77"/>
      <c r="D70" s="77"/>
      <c r="E70" s="77"/>
      <c r="F70" s="77"/>
      <c r="G70" s="77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2.75" hidden="false" customHeight="true" outlineLevel="0" collapsed="false">
      <c r="A71" s="77"/>
      <c r="B71" s="77"/>
      <c r="C71" s="77"/>
      <c r="D71" s="77"/>
      <c r="E71" s="77"/>
      <c r="F71" s="77"/>
      <c r="G71" s="77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2.75" hidden="false" customHeight="true" outlineLevel="0" collapsed="false">
      <c r="A72" s="77"/>
      <c r="B72" s="77"/>
      <c r="C72" s="77"/>
      <c r="D72" s="77"/>
      <c r="E72" s="77"/>
      <c r="F72" s="77"/>
      <c r="G72" s="77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2.75" hidden="false" customHeight="true" outlineLevel="0" collapsed="false">
      <c r="A73" s="29" t="s">
        <v>62</v>
      </c>
      <c r="B73" s="29"/>
      <c r="C73" s="29"/>
      <c r="D73" s="29"/>
      <c r="E73" s="29"/>
      <c r="F73" s="29"/>
      <c r="G73" s="2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2.75" hidden="false" customHeight="true" outlineLevel="0" collapsed="false">
      <c r="A74" s="29"/>
      <c r="B74" s="29"/>
      <c r="C74" s="29"/>
      <c r="D74" s="29"/>
      <c r="E74" s="29"/>
      <c r="F74" s="29"/>
      <c r="G74" s="2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="1" customFormat="true" ht="12.75" hidden="false" customHeight="true" outlineLevel="0" collapsed="false"/>
    <row r="76" s="1" customFormat="true" ht="12.75" hidden="false" customHeight="true" outlineLevel="0" collapsed="false"/>
    <row r="77" customFormat="false" ht="12.75" hidden="false" customHeight="true" outlineLevel="0" collapsed="false">
      <c r="A77" s="1"/>
      <c r="B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="1" customFormat="true" ht="12.75" hidden="false" customHeight="true" outlineLevel="0" collapsed="false"/>
    <row r="79" customFormat="false" ht="12.75" hidden="false" customHeight="true" outlineLevel="0" collapsed="false">
      <c r="A79" s="29" t="s">
        <v>63</v>
      </c>
      <c r="B79" s="29"/>
      <c r="C79" s="29"/>
      <c r="D79" s="29"/>
      <c r="E79" s="29"/>
      <c r="F79" s="29"/>
      <c r="G79" s="2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customFormat="false" ht="12.75" hidden="false" customHeight="true" outlineLevel="0" collapsed="false">
      <c r="A80" s="29"/>
      <c r="B80" s="29"/>
      <c r="C80" s="29"/>
      <c r="D80" s="29"/>
      <c r="E80" s="29"/>
      <c r="F80" s="29"/>
      <c r="G80" s="2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customFormat="false" ht="12.75" hidden="false" customHeight="true" outlineLevel="0" collapsed="false">
      <c r="A81" s="78" t="s">
        <v>64</v>
      </c>
      <c r="B81" s="78"/>
      <c r="C81" s="78"/>
      <c r="D81" s="78"/>
      <c r="E81" s="78"/>
      <c r="F81" s="78"/>
      <c r="G81" s="79" t="n">
        <f aca="false">F54+G68</f>
        <v>1175.300456</v>
      </c>
      <c r="H81" s="5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customFormat="false" ht="12.75" hidden="false" customHeight="true" outlineLevel="0" collapsed="false">
      <c r="A82" s="40"/>
      <c r="B82" s="34"/>
      <c r="C82" s="34"/>
      <c r="D82" s="34"/>
      <c r="E82" s="34"/>
      <c r="F82" s="34"/>
      <c r="G82" s="3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customFormat="false" ht="12.75" hidden="false" customHeight="true" outlineLevel="0" collapsed="false">
      <c r="A83" s="80" t="s">
        <v>65</v>
      </c>
      <c r="B83" s="64" t="s">
        <v>66</v>
      </c>
      <c r="C83" s="64"/>
      <c r="D83" s="64"/>
      <c r="E83" s="64"/>
      <c r="F83" s="64" t="s">
        <v>67</v>
      </c>
      <c r="G83" s="65" t="s">
        <v>68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customFormat="false" ht="12.75" hidden="false" customHeight="true" outlineLevel="0" collapsed="false">
      <c r="A84" s="54" t="s">
        <v>6</v>
      </c>
      <c r="B84" s="55" t="s">
        <v>69</v>
      </c>
      <c r="C84" s="55"/>
      <c r="D84" s="55"/>
      <c r="E84" s="55"/>
      <c r="F84" s="81" t="n">
        <v>0.2</v>
      </c>
      <c r="G84" s="69" t="n">
        <f aca="false">G81*F84</f>
        <v>235.0600912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customFormat="false" ht="12.75" hidden="false" customHeight="true" outlineLevel="0" collapsed="false">
      <c r="A85" s="54" t="s">
        <v>8</v>
      </c>
      <c r="B85" s="55" t="s">
        <v>70</v>
      </c>
      <c r="C85" s="55"/>
      <c r="D85" s="55"/>
      <c r="E85" s="55"/>
      <c r="F85" s="81" t="n">
        <v>0.025</v>
      </c>
      <c r="G85" s="69" t="n">
        <f aca="false">G81*F85</f>
        <v>29.3825114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customFormat="false" ht="12.75" hidden="false" customHeight="true" outlineLevel="0" collapsed="false">
      <c r="A86" s="54" t="s">
        <v>11</v>
      </c>
      <c r="B86" s="55" t="s">
        <v>71</v>
      </c>
      <c r="C86" s="55"/>
      <c r="D86" s="55"/>
      <c r="E86" s="55"/>
      <c r="F86" s="81" t="n">
        <v>0.03</v>
      </c>
      <c r="G86" s="69" t="n">
        <f aca="false">G81*F86</f>
        <v>35.25901368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customFormat="false" ht="12.75" hidden="false" customHeight="true" outlineLevel="0" collapsed="false">
      <c r="A87" s="54" t="s">
        <v>14</v>
      </c>
      <c r="B87" s="55" t="s">
        <v>72</v>
      </c>
      <c r="C87" s="55"/>
      <c r="D87" s="55"/>
      <c r="E87" s="55"/>
      <c r="F87" s="81" t="n">
        <v>0.015</v>
      </c>
      <c r="G87" s="69" t="n">
        <f aca="false">G81*F87</f>
        <v>17.62950684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customFormat="false" ht="12.75" hidden="false" customHeight="true" outlineLevel="0" collapsed="false">
      <c r="A88" s="54" t="s">
        <v>44</v>
      </c>
      <c r="B88" s="55" t="s">
        <v>73</v>
      </c>
      <c r="C88" s="55"/>
      <c r="D88" s="55"/>
      <c r="E88" s="55"/>
      <c r="F88" s="81" t="n">
        <v>0.01</v>
      </c>
      <c r="G88" s="69" t="n">
        <f aca="false">G81*F88</f>
        <v>11.75300456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2.75" hidden="false" customHeight="true" outlineLevel="0" collapsed="false">
      <c r="A89" s="54" t="s">
        <v>46</v>
      </c>
      <c r="B89" s="55" t="s">
        <v>74</v>
      </c>
      <c r="C89" s="55"/>
      <c r="D89" s="55"/>
      <c r="E89" s="55"/>
      <c r="F89" s="81" t="n">
        <v>0.006</v>
      </c>
      <c r="G89" s="69" t="n">
        <f aca="false">G81*F89</f>
        <v>7.051802736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customFormat="false" ht="12.75" hidden="false" customHeight="true" outlineLevel="0" collapsed="false">
      <c r="A90" s="54" t="s">
        <v>48</v>
      </c>
      <c r="B90" s="16" t="s">
        <v>75</v>
      </c>
      <c r="C90" s="16"/>
      <c r="D90" s="16"/>
      <c r="E90" s="16"/>
      <c r="F90" s="81" t="n">
        <v>0.002</v>
      </c>
      <c r="G90" s="69" t="n">
        <f aca="false">G81*F90</f>
        <v>2.350600912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customFormat="false" ht="12.75" hidden="false" customHeight="true" outlineLevel="0" collapsed="false">
      <c r="A91" s="54" t="s">
        <v>76</v>
      </c>
      <c r="B91" s="16" t="s">
        <v>77</v>
      </c>
      <c r="C91" s="16"/>
      <c r="D91" s="16"/>
      <c r="E91" s="16"/>
      <c r="F91" s="81" t="n">
        <v>0.08</v>
      </c>
      <c r="G91" s="69" t="n">
        <f aca="false">G81*F91</f>
        <v>94.02403648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customFormat="false" ht="12.75" hidden="false" customHeight="true" outlineLevel="0" collapsed="false">
      <c r="A92" s="82"/>
      <c r="B92" s="83" t="s">
        <v>78</v>
      </c>
      <c r="C92" s="83"/>
      <c r="D92" s="83"/>
      <c r="E92" s="83"/>
      <c r="F92" s="84" t="n">
        <f aca="false">F84+F85+F86+F87+F88+F89+F90+F91</f>
        <v>0.368</v>
      </c>
      <c r="G92" s="85" t="n">
        <f aca="false">SUM(G84:G91)</f>
        <v>432.510567808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customFormat="false" ht="12.75" hidden="false" customHeight="true" outlineLevel="0" collapsed="false">
      <c r="A93" s="11"/>
      <c r="B93" s="34"/>
      <c r="C93" s="34"/>
      <c r="D93" s="34"/>
      <c r="E93" s="34"/>
      <c r="F93" s="34"/>
      <c r="G93" s="3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customFormat="false" ht="12.75" hidden="false" customHeight="true" outlineLevel="0" collapsed="false">
      <c r="A94" s="86" t="s">
        <v>79</v>
      </c>
      <c r="B94" s="86"/>
      <c r="C94" s="86"/>
      <c r="D94" s="86"/>
      <c r="E94" s="86"/>
      <c r="F94" s="86"/>
      <c r="G94" s="86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customFormat="false" ht="12.75" hidden="false" customHeight="true" outlineLevel="0" collapsed="false">
      <c r="A95" s="86"/>
      <c r="B95" s="86"/>
      <c r="C95" s="86"/>
      <c r="D95" s="86"/>
      <c r="E95" s="86"/>
      <c r="F95" s="86"/>
      <c r="G95" s="86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customFormat="false" ht="12.75" hidden="false" customHeight="true" outlineLevel="0" collapsed="false">
      <c r="A96" s="11"/>
      <c r="B96" s="34"/>
      <c r="C96" s="34"/>
      <c r="D96" s="34"/>
      <c r="E96" s="34"/>
      <c r="F96" s="34"/>
      <c r="G96" s="3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customFormat="false" ht="12.75" hidden="false" customHeight="true" outlineLevel="0" collapsed="false">
      <c r="A97" s="86" t="s">
        <v>80</v>
      </c>
      <c r="B97" s="86"/>
      <c r="C97" s="86"/>
      <c r="D97" s="86"/>
      <c r="E97" s="86"/>
      <c r="F97" s="86"/>
      <c r="G97" s="86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customFormat="false" ht="12.75" hidden="false" customHeight="true" outlineLevel="0" collapsed="false">
      <c r="A98" s="86"/>
      <c r="B98" s="86"/>
      <c r="C98" s="86"/>
      <c r="D98" s="86"/>
      <c r="E98" s="86"/>
      <c r="F98" s="86"/>
      <c r="G98" s="86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customFormat="false" ht="12.75" hidden="false" customHeight="true" outlineLevel="0" collapsed="false">
      <c r="A99" s="11"/>
      <c r="B99" s="34"/>
      <c r="C99" s="34"/>
      <c r="D99" s="34"/>
      <c r="E99" s="34"/>
      <c r="F99" s="34"/>
      <c r="G99" s="3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customFormat="false" ht="12.75" hidden="false" customHeight="true" outlineLevel="0" collapsed="false">
      <c r="A100" s="87" t="s">
        <v>81</v>
      </c>
      <c r="B100" s="87"/>
      <c r="C100" s="87"/>
      <c r="D100" s="87"/>
      <c r="E100" s="87"/>
      <c r="F100" s="87"/>
      <c r="G100" s="87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customFormat="false" ht="12.75" hidden="false" customHeight="true" outlineLevel="0" collapsed="false">
      <c r="A101" s="30"/>
      <c r="B101" s="30"/>
      <c r="C101" s="30"/>
      <c r="D101" s="30"/>
      <c r="E101" s="30"/>
      <c r="F101" s="30"/>
      <c r="G101" s="3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customFormat="false" ht="12.75" hidden="false" customHeight="true" outlineLevel="0" collapsed="false">
      <c r="A102" s="88" t="s">
        <v>82</v>
      </c>
      <c r="B102" s="88"/>
      <c r="C102" s="88"/>
      <c r="D102" s="88"/>
      <c r="E102" s="88"/>
      <c r="F102" s="88"/>
      <c r="G102" s="88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customFormat="false" ht="12.75" hidden="false" customHeight="true" outlineLevel="0" collapsed="false">
      <c r="A103" s="11"/>
      <c r="B103" s="34"/>
      <c r="C103" s="34"/>
      <c r="D103" s="34"/>
      <c r="E103" s="34"/>
      <c r="F103" s="34"/>
      <c r="G103" s="3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customFormat="false" ht="14.25" hidden="false" customHeight="true" outlineLevel="0" collapsed="false">
      <c r="A104" s="80" t="s">
        <v>83</v>
      </c>
      <c r="B104" s="89" t="s">
        <v>84</v>
      </c>
      <c r="C104" s="89"/>
      <c r="D104" s="89"/>
      <c r="E104" s="89"/>
      <c r="F104" s="90" t="s">
        <v>85</v>
      </c>
      <c r="G104" s="90"/>
      <c r="H104" s="91" t="s">
        <v>86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customFormat="false" ht="14.25" hidden="false" customHeight="true" outlineLevel="0" collapsed="false">
      <c r="A105" s="54" t="s">
        <v>6</v>
      </c>
      <c r="B105" s="55" t="s">
        <v>87</v>
      </c>
      <c r="C105" s="55"/>
      <c r="D105" s="55"/>
      <c r="E105" s="55"/>
      <c r="F105" s="92" t="n">
        <v>0</v>
      </c>
      <c r="G105" s="92"/>
      <c r="H105" s="93" t="s">
        <v>88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customFormat="false" ht="14.25" hidden="false" customHeight="true" outlineLevel="0" collapsed="false">
      <c r="A106" s="54" t="s">
        <v>8</v>
      </c>
      <c r="B106" s="55" t="s">
        <v>89</v>
      </c>
      <c r="C106" s="55"/>
      <c r="D106" s="55"/>
      <c r="E106" s="55"/>
      <c r="F106" s="94" t="n">
        <f aca="false">22*7.08</f>
        <v>155.76</v>
      </c>
      <c r="G106" s="94"/>
      <c r="H106" s="95" t="n">
        <v>124.61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customFormat="false" ht="14.25" hidden="false" customHeight="true" outlineLevel="0" collapsed="false">
      <c r="A107" s="54" t="s">
        <v>11</v>
      </c>
      <c r="B107" s="55" t="s">
        <v>90</v>
      </c>
      <c r="C107" s="55"/>
      <c r="D107" s="55"/>
      <c r="E107" s="55"/>
      <c r="F107" s="96" t="n">
        <v>40.2</v>
      </c>
      <c r="G107" s="96"/>
      <c r="H107" s="97" t="n">
        <v>40.2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customFormat="false" ht="14.25" hidden="false" customHeight="true" outlineLevel="0" collapsed="false">
      <c r="A108" s="54" t="s">
        <v>14</v>
      </c>
      <c r="B108" s="55" t="s">
        <v>91</v>
      </c>
      <c r="C108" s="55"/>
      <c r="D108" s="55"/>
      <c r="E108" s="55"/>
      <c r="F108" s="98" t="n">
        <v>100</v>
      </c>
      <c r="G108" s="98"/>
      <c r="H108" s="97" t="n">
        <f aca="false">100*0.8</f>
        <v>80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customFormat="false" ht="14.25" hidden="false" customHeight="true" outlineLevel="0" collapsed="false">
      <c r="A109" s="54" t="s">
        <v>44</v>
      </c>
      <c r="B109" s="55" t="s">
        <v>92</v>
      </c>
      <c r="C109" s="55"/>
      <c r="D109" s="55"/>
      <c r="E109" s="55"/>
      <c r="F109" s="98" t="n">
        <v>10</v>
      </c>
      <c r="G109" s="98"/>
      <c r="H109" s="97" t="n">
        <v>10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customFormat="false" ht="14.25" hidden="false" customHeight="true" outlineLevel="0" collapsed="false">
      <c r="A110" s="99" t="s">
        <v>50</v>
      </c>
      <c r="B110" s="99"/>
      <c r="C110" s="99"/>
      <c r="D110" s="99"/>
      <c r="E110" s="99"/>
      <c r="F110" s="85" t="n">
        <f aca="false">F105+F106+F107+F108+F109</f>
        <v>305.96</v>
      </c>
      <c r="G110" s="85"/>
      <c r="H110" s="100" t="n">
        <f aca="false">H106+H107+H108+H109</f>
        <v>254.81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customFormat="false" ht="12.75" hidden="false" customHeight="true" outlineLevel="0" collapsed="false">
      <c r="A111" s="101"/>
      <c r="B111" s="101"/>
      <c r="C111" s="101"/>
      <c r="D111" s="101"/>
      <c r="E111" s="101"/>
      <c r="F111" s="101"/>
      <c r="G111" s="10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customFormat="false" ht="12.75" hidden="false" customHeight="true" outlineLevel="0" collapsed="false">
      <c r="A112" s="86" t="s">
        <v>93</v>
      </c>
      <c r="B112" s="86"/>
      <c r="C112" s="86"/>
      <c r="D112" s="86"/>
      <c r="E112" s="86"/>
      <c r="F112" s="86"/>
      <c r="G112" s="86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customFormat="false" ht="14.25" hidden="false" customHeight="true" outlineLevel="0" collapsed="false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customFormat="false" ht="14.25" hidden="false" customHeight="true" outlineLevel="0" collapsed="false">
      <c r="A114" s="86" t="s">
        <v>94</v>
      </c>
      <c r="B114" s="86"/>
      <c r="C114" s="86"/>
      <c r="D114" s="86"/>
      <c r="E114" s="86"/>
      <c r="F114" s="86"/>
      <c r="G114" s="86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customFormat="false" ht="14.25" hidden="false" customHeight="true" outlineLevel="0" collapsed="false">
      <c r="A115" s="86"/>
      <c r="B115" s="86"/>
      <c r="C115" s="86"/>
      <c r="D115" s="86"/>
      <c r="E115" s="86"/>
      <c r="F115" s="86"/>
      <c r="G115" s="86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="1" customFormat="true" ht="14.25" hidden="false" customHeight="true" outlineLevel="0" collapsed="false"/>
    <row r="117" customFormat="false" ht="14.25" hidden="false" customHeight="true" outlineLevel="0" collapsed="false">
      <c r="A117" s="1" t="s">
        <v>95</v>
      </c>
    </row>
    <row r="118" customFormat="false" ht="14.25" hidden="false" customHeight="true" outlineLevel="0" collapsed="false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customFormat="false" ht="14.25" hidden="false" customHeight="true" outlineLevel="0" collapsed="false">
      <c r="A119" s="29" t="s">
        <v>96</v>
      </c>
      <c r="B119" s="29"/>
      <c r="C119" s="29"/>
      <c r="D119" s="29"/>
      <c r="E119" s="29"/>
      <c r="F119" s="29"/>
      <c r="G119" s="29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customFormat="false" ht="14.25" hidden="false" customHeight="true" outlineLevel="0" collapsed="false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customFormat="false" ht="14.25" hidden="false" customHeight="true" outlineLevel="0" collapsed="false">
      <c r="A121" s="80" t="n">
        <v>2</v>
      </c>
      <c r="B121" s="22" t="s">
        <v>97</v>
      </c>
      <c r="C121" s="22"/>
      <c r="D121" s="22"/>
      <c r="E121" s="22"/>
      <c r="F121" s="90" t="s">
        <v>39</v>
      </c>
      <c r="G121" s="9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customFormat="false" ht="14.25" hidden="false" customHeight="true" outlineLevel="0" collapsed="false">
      <c r="A122" s="54" t="s">
        <v>55</v>
      </c>
      <c r="B122" s="6" t="s">
        <v>98</v>
      </c>
      <c r="C122" s="6"/>
      <c r="D122" s="6"/>
      <c r="E122" s="6"/>
      <c r="F122" s="98" t="n">
        <f aca="false">G68</f>
        <v>199.380456</v>
      </c>
      <c r="G122" s="9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customFormat="false" ht="12.75" hidden="false" customHeight="true" outlineLevel="0" collapsed="false">
      <c r="A123" s="54" t="s">
        <v>65</v>
      </c>
      <c r="B123" s="6" t="s">
        <v>66</v>
      </c>
      <c r="C123" s="6"/>
      <c r="D123" s="6"/>
      <c r="E123" s="6"/>
      <c r="F123" s="98" t="n">
        <f aca="false">G92</f>
        <v>432.510567808</v>
      </c>
      <c r="G123" s="98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customFormat="false" ht="12.75" hidden="false" customHeight="true" outlineLevel="0" collapsed="false">
      <c r="A124" s="54" t="s">
        <v>83</v>
      </c>
      <c r="B124" s="6" t="s">
        <v>99</v>
      </c>
      <c r="C124" s="6"/>
      <c r="D124" s="6"/>
      <c r="E124" s="6"/>
      <c r="F124" s="98" t="n">
        <f aca="false">F110</f>
        <v>305.96</v>
      </c>
      <c r="G124" s="9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customFormat="false" ht="12.75" hidden="false" customHeight="true" outlineLevel="0" collapsed="false">
      <c r="A125" s="99" t="s">
        <v>50</v>
      </c>
      <c r="B125" s="99"/>
      <c r="C125" s="99"/>
      <c r="D125" s="99"/>
      <c r="E125" s="99"/>
      <c r="F125" s="85" t="n">
        <f aca="false">F122+F123+F124</f>
        <v>937.851023808</v>
      </c>
      <c r="G125" s="85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customFormat="false" ht="12.75" hidden="false" customHeight="true" outlineLevel="0" collapsed="false">
      <c r="A126" s="34"/>
      <c r="B126" s="34"/>
      <c r="C126" s="34"/>
      <c r="D126" s="34"/>
      <c r="E126" s="34"/>
      <c r="F126" s="34"/>
      <c r="G126" s="3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customFormat="false" ht="12.75" hidden="false" customHeight="true" outlineLevel="0" collapsed="false">
      <c r="A127" s="62" t="s">
        <v>100</v>
      </c>
      <c r="B127" s="62"/>
      <c r="C127" s="62"/>
      <c r="D127" s="62"/>
      <c r="E127" s="62"/>
      <c r="F127" s="62"/>
      <c r="G127" s="6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customFormat="false" ht="14.25" hidden="false" customHeight="true" outlineLevel="0" collapsed="false">
      <c r="A128" s="1"/>
      <c r="B128" s="34"/>
      <c r="C128" s="34"/>
      <c r="D128" s="34"/>
      <c r="E128" s="34"/>
      <c r="F128" s="34"/>
      <c r="G128" s="3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customFormat="false" ht="14.25" hidden="false" customHeight="true" outlineLevel="0" collapsed="false">
      <c r="A129" s="63" t="n">
        <v>3</v>
      </c>
      <c r="B129" s="64" t="s">
        <v>101</v>
      </c>
      <c r="C129" s="64"/>
      <c r="D129" s="64"/>
      <c r="E129" s="64"/>
      <c r="F129" s="64" t="s">
        <v>57</v>
      </c>
      <c r="G129" s="65" t="s">
        <v>39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customFormat="false" ht="14.25" hidden="false" customHeight="true" outlineLevel="0" collapsed="false">
      <c r="A130" s="66" t="s">
        <v>6</v>
      </c>
      <c r="B130" s="13" t="s">
        <v>102</v>
      </c>
      <c r="C130" s="13"/>
      <c r="D130" s="13"/>
      <c r="E130" s="13"/>
      <c r="F130" s="102" t="n">
        <v>0.0042</v>
      </c>
      <c r="G130" s="103" t="n">
        <f aca="false">F54*F130</f>
        <v>4.098864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customFormat="false" ht="12.75" hidden="false" customHeight="true" outlineLevel="0" collapsed="false">
      <c r="A131" s="15" t="s">
        <v>8</v>
      </c>
      <c r="B131" s="16" t="s">
        <v>103</v>
      </c>
      <c r="C131" s="16"/>
      <c r="D131" s="16"/>
      <c r="E131" s="16"/>
      <c r="F131" s="104" t="n">
        <v>0.0003</v>
      </c>
      <c r="G131" s="103" t="n">
        <f aca="false">F54*F131</f>
        <v>0.292776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customFormat="false" ht="24" hidden="false" customHeight="true" outlineLevel="0" collapsed="false">
      <c r="A132" s="15" t="s">
        <v>11</v>
      </c>
      <c r="B132" s="16" t="s">
        <v>104</v>
      </c>
      <c r="C132" s="16"/>
      <c r="D132" s="16"/>
      <c r="E132" s="16"/>
      <c r="F132" s="104" t="n">
        <v>0.05</v>
      </c>
      <c r="G132" s="103" t="n">
        <f aca="false">F54*F132</f>
        <v>48.796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customFormat="false" ht="14.25" hidden="false" customHeight="true" outlineLevel="0" collapsed="false">
      <c r="A133" s="15" t="s">
        <v>14</v>
      </c>
      <c r="B133" s="16" t="s">
        <v>105</v>
      </c>
      <c r="C133" s="16"/>
      <c r="D133" s="16"/>
      <c r="E133" s="16"/>
      <c r="F133" s="104" t="n">
        <v>0.0194</v>
      </c>
      <c r="G133" s="103" t="n">
        <f aca="false">F54*F133</f>
        <v>18.932848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customFormat="false" ht="12.75" hidden="false" customHeight="true" outlineLevel="0" collapsed="false">
      <c r="A134" s="15" t="s">
        <v>44</v>
      </c>
      <c r="B134" s="16" t="s">
        <v>106</v>
      </c>
      <c r="C134" s="16"/>
      <c r="D134" s="16"/>
      <c r="E134" s="16"/>
      <c r="F134" s="104" t="n">
        <v>0.0072</v>
      </c>
      <c r="G134" s="37" t="n">
        <v>6.9</v>
      </c>
      <c r="H134" s="1"/>
      <c r="I134" s="105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customFormat="false" ht="12.75" hidden="false" customHeight="true" outlineLevel="0" collapsed="false">
      <c r="A135" s="106"/>
      <c r="B135" s="107" t="s">
        <v>107</v>
      </c>
      <c r="C135" s="107"/>
      <c r="D135" s="107"/>
      <c r="E135" s="107"/>
      <c r="F135" s="108" t="n">
        <v>0.0702</v>
      </c>
      <c r="G135" s="109" t="n">
        <f aca="false">SUM(G130:G134)</f>
        <v>79.020488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customFormat="false" ht="12.75" hidden="false" customHeight="true" outlineLevel="0" collapsed="false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customFormat="false" ht="12.75" hidden="false" customHeight="true" outlineLevel="0" collapsed="false">
      <c r="A137" s="62" t="s">
        <v>108</v>
      </c>
      <c r="B137" s="62"/>
      <c r="C137" s="62"/>
      <c r="D137" s="62"/>
      <c r="E137" s="62"/>
      <c r="F137" s="62"/>
      <c r="G137" s="6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customFormat="false" ht="12.75" hidden="false" customHeight="tru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customFormat="false" ht="35.25" hidden="false" customHeight="true" outlineLevel="0" collapsed="false">
      <c r="A139" s="86" t="s">
        <v>109</v>
      </c>
      <c r="B139" s="86"/>
      <c r="C139" s="86"/>
      <c r="D139" s="86"/>
      <c r="E139" s="86"/>
      <c r="F139" s="86"/>
      <c r="G139" s="86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customFormat="false" ht="12.75" hidden="false" customHeight="true" outlineLevel="0" collapsed="false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customFormat="false" ht="12.75" hidden="false" customHeight="true" outlineLevel="0" collapsed="false">
      <c r="A141" s="86" t="s">
        <v>110</v>
      </c>
      <c r="B141" s="86"/>
      <c r="C141" s="86"/>
      <c r="D141" s="86"/>
      <c r="E141" s="86"/>
      <c r="F141" s="86"/>
      <c r="G141" s="86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customFormat="false" ht="12.75" hidden="false" customHeight="true" outlineLevel="0" collapsed="false">
      <c r="A142" s="30"/>
      <c r="B142" s="30"/>
      <c r="C142" s="30"/>
      <c r="D142" s="30"/>
      <c r="E142" s="30"/>
      <c r="F142" s="30"/>
      <c r="G142" s="30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customFormat="false" ht="12.75" hidden="false" customHeight="true" outlineLevel="0" collapsed="false">
      <c r="A143" s="78" t="s">
        <v>111</v>
      </c>
      <c r="B143" s="78"/>
      <c r="C143" s="78"/>
      <c r="D143" s="78"/>
      <c r="E143" s="78"/>
      <c r="F143" s="78"/>
      <c r="G143" s="110" t="n">
        <f aca="false">F54+F125+G135</f>
        <v>1992.791511808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customFormat="false" ht="12.75" hidden="false" customHeight="true" outlineLevel="0" collapsed="false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customFormat="false" ht="12.75" hidden="false" customHeight="true" outlineLevel="0" collapsed="false">
      <c r="A145" s="62" t="s">
        <v>112</v>
      </c>
      <c r="B145" s="62"/>
      <c r="C145" s="62"/>
      <c r="D145" s="62"/>
      <c r="E145" s="62"/>
      <c r="F145" s="62"/>
      <c r="G145" s="6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customFormat="false" ht="12.75" hidden="false" customHeight="true" outlineLevel="0" collapsed="false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customFormat="false" ht="12.75" hidden="false" customHeight="true" outlineLevel="0" collapsed="false">
      <c r="A147" s="63" t="s">
        <v>113</v>
      </c>
      <c r="B147" s="64" t="s">
        <v>114</v>
      </c>
      <c r="C147" s="64"/>
      <c r="D147" s="64"/>
      <c r="E147" s="64"/>
      <c r="F147" s="111" t="s">
        <v>57</v>
      </c>
      <c r="G147" s="65" t="s">
        <v>39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customFormat="false" ht="12.75" hidden="false" customHeight="true" outlineLevel="0" collapsed="false">
      <c r="A148" s="54" t="s">
        <v>6</v>
      </c>
      <c r="B148" s="59" t="s">
        <v>115</v>
      </c>
      <c r="C148" s="59"/>
      <c r="D148" s="59"/>
      <c r="E148" s="59"/>
      <c r="F148" s="70" t="n">
        <v>0.0166</v>
      </c>
      <c r="G148" s="112" t="n">
        <f aca="false">G143*F148</f>
        <v>33.0803390960128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customFormat="false" ht="14.25" hidden="false" customHeight="true" outlineLevel="0" collapsed="false">
      <c r="A149" s="54" t="s">
        <v>8</v>
      </c>
      <c r="B149" s="59" t="s">
        <v>116</v>
      </c>
      <c r="C149" s="59"/>
      <c r="D149" s="59"/>
      <c r="E149" s="59"/>
      <c r="F149" s="70" t="n">
        <v>0.0002</v>
      </c>
      <c r="G149" s="112" t="n">
        <f aca="false">G143*F149</f>
        <v>0.3985583023616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customFormat="false" ht="14.25" hidden="false" customHeight="true" outlineLevel="0" collapsed="false">
      <c r="A150" s="54" t="s">
        <v>11</v>
      </c>
      <c r="B150" s="59" t="s">
        <v>117</v>
      </c>
      <c r="C150" s="59"/>
      <c r="D150" s="59"/>
      <c r="E150" s="59"/>
      <c r="F150" s="70" t="n">
        <v>0.0003</v>
      </c>
      <c r="G150" s="112" t="n">
        <f aca="false">G143*F150</f>
        <v>0.5978374535424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customFormat="false" ht="12.75" hidden="false" customHeight="true" outlineLevel="0" collapsed="false">
      <c r="A151" s="54" t="s">
        <v>14</v>
      </c>
      <c r="B151" s="59" t="s">
        <v>118</v>
      </c>
      <c r="C151" s="59"/>
      <c r="D151" s="59"/>
      <c r="E151" s="59"/>
      <c r="F151" s="70" t="n">
        <v>0.0028</v>
      </c>
      <c r="G151" s="112" t="n">
        <f aca="false">G143*F151</f>
        <v>5.5798162330624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customFormat="false" ht="12.75" hidden="false" customHeight="true" outlineLevel="0" collapsed="false">
      <c r="A152" s="113" t="s">
        <v>44</v>
      </c>
      <c r="B152" s="114" t="s">
        <v>119</v>
      </c>
      <c r="C152" s="114"/>
      <c r="D152" s="114"/>
      <c r="E152" s="114"/>
      <c r="F152" s="115" t="n">
        <v>0</v>
      </c>
      <c r="G152" s="112" t="n">
        <f aca="false">G143*F152</f>
        <v>0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customFormat="false" ht="14.25" hidden="false" customHeight="true" outlineLevel="0" collapsed="false">
      <c r="A153" s="106"/>
      <c r="B153" s="107" t="s">
        <v>107</v>
      </c>
      <c r="C153" s="107"/>
      <c r="D153" s="107"/>
      <c r="E153" s="107"/>
      <c r="F153" s="116" t="n">
        <f aca="false">SUM(F148:F152)</f>
        <v>0.0199</v>
      </c>
      <c r="G153" s="109" t="n">
        <f aca="false">SUM(G148:G152)</f>
        <v>39.6565510849792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customFormat="false" ht="14.25" hidden="false" customHeight="true" outlineLevel="0" collapsed="false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customFormat="false" ht="14.25" hidden="false" customHeight="true" outlineLevel="0" collapsed="false">
      <c r="A155" s="86" t="s">
        <v>120</v>
      </c>
      <c r="B155" s="86"/>
      <c r="C155" s="86"/>
      <c r="D155" s="86"/>
      <c r="E155" s="86"/>
      <c r="F155" s="86"/>
      <c r="G155" s="86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customFormat="false" ht="14.25" hidden="false" customHeight="true" outlineLevel="0" collapsed="false">
      <c r="A156" s="86"/>
      <c r="B156" s="86"/>
      <c r="C156" s="86"/>
      <c r="D156" s="86"/>
      <c r="E156" s="86"/>
      <c r="F156" s="86"/>
      <c r="G156" s="86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customFormat="false" ht="14.25" hidden="false" customHeight="true" outlineLevel="0" collapsed="false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customFormat="false" ht="14.25" hidden="false" customHeight="true" outlineLevel="0" collapsed="false">
      <c r="A158" s="62" t="s">
        <v>121</v>
      </c>
      <c r="B158" s="62"/>
      <c r="C158" s="62"/>
      <c r="D158" s="62"/>
      <c r="E158" s="62"/>
      <c r="F158" s="62"/>
      <c r="G158" s="6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customFormat="false" ht="14.25" hidden="false" customHeight="true" outlineLevel="0" collapsed="false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customFormat="false" ht="14.25" hidden="false" customHeight="true" outlineLevel="0" collapsed="false">
      <c r="A160" s="63" t="s">
        <v>122</v>
      </c>
      <c r="B160" s="64" t="s">
        <v>123</v>
      </c>
      <c r="C160" s="64"/>
      <c r="D160" s="64"/>
      <c r="E160" s="64"/>
      <c r="F160" s="111" t="s">
        <v>57</v>
      </c>
      <c r="G160" s="65" t="s">
        <v>39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customFormat="false" ht="14.25" hidden="false" customHeight="true" outlineLevel="0" collapsed="false">
      <c r="A161" s="50" t="s">
        <v>6</v>
      </c>
      <c r="B161" s="67" t="s">
        <v>124</v>
      </c>
      <c r="C161" s="67"/>
      <c r="D161" s="67"/>
      <c r="E161" s="67"/>
      <c r="F161" s="68" t="n">
        <v>0</v>
      </c>
      <c r="G161" s="112" t="n">
        <f aca="false">G143*F161</f>
        <v>0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customFormat="false" ht="14.25" hidden="false" customHeight="true" outlineLevel="0" collapsed="false">
      <c r="A162" s="71" t="s">
        <v>60</v>
      </c>
      <c r="B162" s="71"/>
      <c r="C162" s="71"/>
      <c r="D162" s="71"/>
      <c r="E162" s="71"/>
      <c r="F162" s="116"/>
      <c r="G162" s="109" t="n">
        <f aca="false">G161</f>
        <v>0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customFormat="false" ht="14.25" hidden="false" customHeight="true" outlineLevel="0" collapsed="false">
      <c r="A163" s="117"/>
      <c r="B163" s="10"/>
      <c r="C163" s="10"/>
      <c r="D163" s="10"/>
      <c r="E163" s="10"/>
      <c r="F163" s="118"/>
      <c r="G163" s="11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customFormat="false" ht="14.25" hidden="false" customHeight="true" outlineLevel="0" collapsed="false">
      <c r="A164" s="86" t="s">
        <v>125</v>
      </c>
      <c r="B164" s="86"/>
      <c r="C164" s="86"/>
      <c r="D164" s="86"/>
      <c r="E164" s="86"/>
      <c r="F164" s="86"/>
      <c r="G164" s="86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customFormat="false" ht="14.25" hidden="false" customHeight="true" outlineLevel="0" collapsed="false">
      <c r="A165" s="86"/>
      <c r="B165" s="86"/>
      <c r="C165" s="86"/>
      <c r="D165" s="86"/>
      <c r="E165" s="86"/>
      <c r="F165" s="86"/>
      <c r="G165" s="86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customFormat="false" ht="14.25" hidden="false" customHeight="true" outlineLevel="0" collapsed="false">
      <c r="A166" s="117"/>
      <c r="B166" s="10"/>
      <c r="C166" s="10"/>
      <c r="D166" s="10"/>
      <c r="E166" s="10"/>
      <c r="F166" s="118"/>
      <c r="G166" s="119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customFormat="false" ht="14.25" hidden="false" customHeight="true" outlineLevel="0" collapsed="false">
      <c r="A167" s="29" t="s">
        <v>126</v>
      </c>
      <c r="B167" s="29"/>
      <c r="C167" s="29"/>
      <c r="D167" s="29"/>
      <c r="E167" s="29"/>
      <c r="F167" s="29"/>
      <c r="G167" s="29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customFormat="false" ht="14.25" hidden="false" customHeight="true" outlineLevel="0" collapsed="false">
      <c r="A168" s="120"/>
      <c r="B168" s="120"/>
      <c r="C168" s="120"/>
      <c r="D168" s="120"/>
      <c r="E168" s="120"/>
      <c r="F168" s="120"/>
      <c r="G168" s="120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customFormat="false" ht="14.25" hidden="false" customHeight="true" outlineLevel="0" collapsed="false">
      <c r="A169" s="63" t="n">
        <v>4</v>
      </c>
      <c r="B169" s="121"/>
      <c r="C169" s="64"/>
      <c r="D169" s="64"/>
      <c r="E169" s="64"/>
      <c r="F169" s="48" t="s">
        <v>57</v>
      </c>
      <c r="G169" s="65" t="s">
        <v>39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customFormat="false" ht="14.25" hidden="false" customHeight="true" outlineLevel="0" collapsed="false">
      <c r="A170" s="50" t="s">
        <v>113</v>
      </c>
      <c r="B170" s="59" t="s">
        <v>127</v>
      </c>
      <c r="C170" s="59"/>
      <c r="D170" s="59"/>
      <c r="E170" s="59"/>
      <c r="F170" s="68"/>
      <c r="G170" s="122" t="n">
        <f aca="false">G153</f>
        <v>39.6565510849792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customFormat="false" ht="14.25" hidden="false" customHeight="true" outlineLevel="0" collapsed="false">
      <c r="A171" s="54" t="s">
        <v>122</v>
      </c>
      <c r="B171" s="59" t="s">
        <v>128</v>
      </c>
      <c r="C171" s="59"/>
      <c r="D171" s="59"/>
      <c r="E171" s="59"/>
      <c r="F171" s="70"/>
      <c r="G171" s="122" t="n">
        <f aca="false">G162</f>
        <v>0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customFormat="false" ht="12.75" hidden="false" customHeight="true" outlineLevel="0" collapsed="false">
      <c r="A172" s="106"/>
      <c r="B172" s="107" t="s">
        <v>107</v>
      </c>
      <c r="C172" s="107"/>
      <c r="D172" s="107"/>
      <c r="E172" s="107"/>
      <c r="F172" s="116"/>
      <c r="G172" s="109" t="n">
        <f aca="false">G170+G171</f>
        <v>39.6565510849792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customFormat="false" ht="12.75" hidden="false" customHeight="true" outlineLevel="0" collapsed="false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customFormat="false" ht="12.75" hidden="false" customHeight="true" outlineLevel="0" collapsed="false">
      <c r="A174" s="62" t="s">
        <v>129</v>
      </c>
      <c r="B174" s="62"/>
      <c r="C174" s="62"/>
      <c r="D174" s="62"/>
      <c r="E174" s="62"/>
      <c r="F174" s="62"/>
      <c r="G174" s="6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customFormat="false" ht="12.75" hidden="false" customHeight="true" outlineLevel="0" collapsed="false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customFormat="false" ht="12.75" hidden="false" customHeight="true" outlineLevel="0" collapsed="false">
      <c r="A176" s="22" t="n">
        <v>5</v>
      </c>
      <c r="B176" s="23" t="s">
        <v>130</v>
      </c>
      <c r="C176" s="23"/>
      <c r="D176" s="23"/>
      <c r="E176" s="23"/>
      <c r="F176" s="24" t="s">
        <v>39</v>
      </c>
      <c r="G176" s="2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customFormat="false" ht="12.75" hidden="false" customHeight="true" outlineLevel="0" collapsed="false">
      <c r="A177" s="15" t="s">
        <v>6</v>
      </c>
      <c r="B177" s="16" t="s">
        <v>131</v>
      </c>
      <c r="C177" s="16"/>
      <c r="D177" s="16"/>
      <c r="E177" s="16"/>
      <c r="F177" s="123" t="n">
        <v>26.37</v>
      </c>
      <c r="G177" s="12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customFormat="false" ht="12.75" hidden="false" customHeight="true" outlineLevel="0" collapsed="false">
      <c r="A178" s="15" t="s">
        <v>8</v>
      </c>
      <c r="B178" s="16" t="s">
        <v>132</v>
      </c>
      <c r="C178" s="16"/>
      <c r="D178" s="16"/>
      <c r="E178" s="16"/>
      <c r="F178" s="123" t="n">
        <v>259.42</v>
      </c>
      <c r="G178" s="12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customFormat="false" ht="12.75" hidden="false" customHeight="true" outlineLevel="0" collapsed="false">
      <c r="A179" s="15" t="s">
        <v>11</v>
      </c>
      <c r="B179" s="124" t="s">
        <v>133</v>
      </c>
      <c r="C179" s="124"/>
      <c r="D179" s="124"/>
      <c r="E179" s="124"/>
      <c r="F179" s="123" t="n">
        <v>10.83</v>
      </c>
      <c r="G179" s="12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customFormat="false" ht="12.75" hidden="false" customHeight="true" outlineLevel="0" collapsed="false">
      <c r="A180" s="15" t="s">
        <v>14</v>
      </c>
      <c r="B180" s="124" t="s">
        <v>134</v>
      </c>
      <c r="C180" s="124"/>
      <c r="D180" s="124"/>
      <c r="E180" s="124"/>
      <c r="F180" s="123" t="n">
        <v>39.24</v>
      </c>
      <c r="G180" s="12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customFormat="false" ht="12.75" hidden="false" customHeight="true" outlineLevel="0" collapsed="false">
      <c r="A181" s="125"/>
      <c r="B181" s="126" t="s">
        <v>50</v>
      </c>
      <c r="C181" s="126"/>
      <c r="D181" s="126"/>
      <c r="E181" s="126"/>
      <c r="F181" s="127" t="n">
        <f aca="false">SUM(F177:G180)</f>
        <v>335.86</v>
      </c>
      <c r="G181" s="127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customFormat="false" ht="12.75" hidden="false" customHeight="true" outlineLevel="0" collapsed="false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customFormat="false" ht="12.75" hidden="false" customHeight="true" outlineLevel="0" collapsed="false">
      <c r="A183" s="29" t="s">
        <v>135</v>
      </c>
      <c r="B183" s="29"/>
      <c r="C183" s="29"/>
      <c r="D183" s="29"/>
      <c r="E183" s="29"/>
      <c r="F183" s="29"/>
      <c r="G183" s="2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customFormat="false" ht="12.75" hidden="false" customHeight="true" outlineLevel="0" collapsed="false">
      <c r="A184" s="4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customFormat="false" ht="12.75" hidden="false" customHeight="true" outlineLevel="0" collapsed="false">
      <c r="A185" s="128" t="s">
        <v>136</v>
      </c>
      <c r="B185" s="128"/>
      <c r="C185" s="128"/>
      <c r="D185" s="128"/>
      <c r="E185" s="128"/>
      <c r="F185" s="128"/>
      <c r="G185" s="128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customFormat="false" ht="12.75" hidden="false" customHeight="true" outlineLevel="0" collapsed="false">
      <c r="A186" s="129"/>
      <c r="B186" s="129"/>
      <c r="C186" s="129"/>
      <c r="D186" s="129"/>
      <c r="E186" s="129"/>
      <c r="F186" s="129"/>
      <c r="G186" s="12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customFormat="false" ht="12.75" hidden="false" customHeight="true" outlineLevel="0" collapsed="false">
      <c r="A187" s="29" t="s">
        <v>137</v>
      </c>
      <c r="B187" s="29"/>
      <c r="C187" s="29"/>
      <c r="D187" s="29"/>
      <c r="E187" s="29"/>
      <c r="F187" s="29"/>
      <c r="G187" s="130" t="n">
        <f aca="false">F209</f>
        <v>2368.30806289298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customFormat="false" ht="12.75" hidden="false" customHeight="true" outlineLevel="0" collapsed="false">
      <c r="A188" s="1"/>
      <c r="B188" s="9"/>
      <c r="C188" s="9"/>
      <c r="D188" s="9"/>
      <c r="E188" s="9"/>
      <c r="F188" s="9"/>
      <c r="G188" s="130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customFormat="false" ht="12.75" hidden="false" customHeight="true" outlineLevel="0" collapsed="false">
      <c r="A189" s="131" t="n">
        <v>6</v>
      </c>
      <c r="B189" s="132" t="s">
        <v>138</v>
      </c>
      <c r="C189" s="132"/>
      <c r="D189" s="132"/>
      <c r="E189" s="132"/>
      <c r="F189" s="132" t="s">
        <v>57</v>
      </c>
      <c r="G189" s="133" t="s">
        <v>39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customFormat="false" ht="12.75" hidden="false" customHeight="true" outlineLevel="0" collapsed="false">
      <c r="A190" s="134" t="s">
        <v>6</v>
      </c>
      <c r="B190" s="135" t="s">
        <v>139</v>
      </c>
      <c r="C190" s="135"/>
      <c r="D190" s="135"/>
      <c r="E190" s="135"/>
      <c r="F190" s="136" t="n">
        <v>0.03</v>
      </c>
      <c r="G190" s="137" t="n">
        <f aca="false">G187*F190</f>
        <v>71.0492418867894</v>
      </c>
      <c r="H190" s="5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customFormat="false" ht="12.75" hidden="false" customHeight="true" outlineLevel="0" collapsed="false">
      <c r="A191" s="138" t="s">
        <v>8</v>
      </c>
      <c r="B191" s="139" t="s">
        <v>140</v>
      </c>
      <c r="C191" s="139"/>
      <c r="D191" s="139"/>
      <c r="E191" s="139"/>
      <c r="F191" s="140" t="n">
        <v>0.0679</v>
      </c>
      <c r="G191" s="141" t="n">
        <f aca="false">F191*(G187+G190)</f>
        <v>165.632360994546</v>
      </c>
      <c r="H191" s="57"/>
      <c r="I191" s="14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customFormat="false" ht="14.25" hidden="false" customHeight="true" outlineLevel="0" collapsed="false">
      <c r="A192" s="138" t="s">
        <v>11</v>
      </c>
      <c r="B192" s="139" t="s">
        <v>141</v>
      </c>
      <c r="C192" s="139"/>
      <c r="D192" s="139"/>
      <c r="E192" s="139"/>
      <c r="F192" s="140"/>
      <c r="G192" s="143"/>
      <c r="H192" s="1"/>
      <c r="I192" s="14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customFormat="false" ht="12.75" hidden="false" customHeight="true" outlineLevel="0" collapsed="false">
      <c r="A193" s="138"/>
      <c r="B193" s="144" t="s">
        <v>142</v>
      </c>
      <c r="C193" s="144"/>
      <c r="D193" s="144"/>
      <c r="E193" s="144"/>
      <c r="F193" s="140" t="n">
        <v>0.076</v>
      </c>
      <c r="G193" s="141" t="n">
        <f aca="false">F193*(2604.99/0.8575)</f>
        <v>230.879580174927</v>
      </c>
      <c r="H193" s="5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customFormat="false" ht="14.25" hidden="false" customHeight="true" outlineLevel="0" collapsed="false">
      <c r="A194" s="138"/>
      <c r="B194" s="144" t="s">
        <v>143</v>
      </c>
      <c r="C194" s="144"/>
      <c r="D194" s="144"/>
      <c r="E194" s="144"/>
      <c r="F194" s="140" t="n">
        <v>0.0165</v>
      </c>
      <c r="G194" s="141" t="n">
        <f aca="false">F194*(2604.99/0.8575)</f>
        <v>50.1251720116618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customFormat="false" ht="14.25" hidden="false" customHeight="true" outlineLevel="0" collapsed="false">
      <c r="A195" s="138"/>
      <c r="B195" s="139" t="s">
        <v>144</v>
      </c>
      <c r="C195" s="139"/>
      <c r="D195" s="139"/>
      <c r="E195" s="139"/>
      <c r="F195" s="140" t="n">
        <v>0.05</v>
      </c>
      <c r="G195" s="141" t="n">
        <f aca="false">F195*(2604.99/0.8575)</f>
        <v>151.894460641399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customFormat="false" ht="14.25" hidden="false" customHeight="true" outlineLevel="0" collapsed="false">
      <c r="A196" s="145"/>
      <c r="B196" s="146" t="s">
        <v>50</v>
      </c>
      <c r="C196" s="146"/>
      <c r="D196" s="146"/>
      <c r="E196" s="146"/>
      <c r="F196" s="147"/>
      <c r="G196" s="148" t="n">
        <f aca="false">G190+G191+G193+G194+G195</f>
        <v>669.580815709324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customFormat="false" ht="14.25" hidden="false" customHeight="true" outlineLevel="0" collapsed="false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customFormat="false" ht="14.25" hidden="false" customHeight="true" outlineLevel="0" collapsed="false">
      <c r="A198" s="32" t="s">
        <v>145</v>
      </c>
      <c r="B198" s="32"/>
      <c r="C198" s="32"/>
      <c r="D198" s="32"/>
      <c r="E198" s="32"/>
      <c r="F198" s="32"/>
      <c r="G198" s="3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customFormat="false" ht="14.25" hidden="false" customHeight="true" outlineLevel="0" collapsed="false">
      <c r="A199" s="35" t="s">
        <v>146</v>
      </c>
      <c r="B199" s="35"/>
      <c r="C199" s="35"/>
      <c r="D199" s="35"/>
      <c r="E199" s="35"/>
      <c r="F199" s="35"/>
      <c r="G199" s="35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customFormat="false" ht="14.25" hidden="false" customHeight="true" outlineLevel="0" collapsed="false">
      <c r="A200" s="149"/>
      <c r="B200" s="9"/>
      <c r="C200" s="9"/>
      <c r="D200" s="9"/>
      <c r="E200" s="9"/>
      <c r="F200" s="9"/>
      <c r="G200" s="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customFormat="false" ht="14.25" hidden="false" customHeight="true" outlineLevel="0" collapsed="false">
      <c r="A201" s="29" t="s">
        <v>147</v>
      </c>
      <c r="B201" s="29"/>
      <c r="C201" s="29"/>
      <c r="D201" s="29"/>
      <c r="E201" s="29"/>
      <c r="F201" s="29"/>
      <c r="G201" s="2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customFormat="false" ht="14.25" hidden="false" customHeight="true" outlineLevel="0" collapsed="false">
      <c r="A202" s="34"/>
      <c r="B202" s="34"/>
      <c r="C202" s="34"/>
      <c r="D202" s="34"/>
      <c r="E202" s="34"/>
      <c r="F202" s="34"/>
      <c r="G202" s="3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customFormat="false" ht="12.75" hidden="false" customHeight="true" outlineLevel="0" collapsed="false">
      <c r="A203" s="150"/>
      <c r="B203" s="48" t="s">
        <v>148</v>
      </c>
      <c r="C203" s="48"/>
      <c r="D203" s="48"/>
      <c r="E203" s="48"/>
      <c r="F203" s="49" t="s">
        <v>149</v>
      </c>
      <c r="G203" s="4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customFormat="false" ht="14.25" hidden="false" customHeight="true" outlineLevel="0" collapsed="false">
      <c r="A204" s="66" t="s">
        <v>6</v>
      </c>
      <c r="B204" s="13" t="s">
        <v>150</v>
      </c>
      <c r="C204" s="13"/>
      <c r="D204" s="13"/>
      <c r="E204" s="13"/>
      <c r="F204" s="103" t="n">
        <f aca="false">F54</f>
        <v>975.92</v>
      </c>
      <c r="G204" s="10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customFormat="false" ht="14.25" hidden="false" customHeight="true" outlineLevel="0" collapsed="false">
      <c r="A205" s="15" t="s">
        <v>8</v>
      </c>
      <c r="B205" s="16" t="s">
        <v>151</v>
      </c>
      <c r="C205" s="16"/>
      <c r="D205" s="16"/>
      <c r="E205" s="16"/>
      <c r="F205" s="37" t="n">
        <f aca="false">F125</f>
        <v>937.851023808</v>
      </c>
      <c r="G205" s="37"/>
      <c r="H205" s="1"/>
      <c r="I205" s="1"/>
      <c r="J205" s="1"/>
      <c r="K205" s="151"/>
      <c r="L205" s="15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customFormat="false" ht="12.75" hidden="false" customHeight="true" outlineLevel="0" collapsed="false">
      <c r="A206" s="15" t="s">
        <v>11</v>
      </c>
      <c r="B206" s="16" t="s">
        <v>152</v>
      </c>
      <c r="C206" s="16"/>
      <c r="D206" s="16"/>
      <c r="E206" s="16"/>
      <c r="F206" s="37" t="n">
        <f aca="false">G135</f>
        <v>79.020488</v>
      </c>
      <c r="G206" s="37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customFormat="false" ht="14.25" hidden="false" customHeight="true" outlineLevel="0" collapsed="false">
      <c r="A207" s="15" t="s">
        <v>14</v>
      </c>
      <c r="B207" s="16" t="s">
        <v>153</v>
      </c>
      <c r="C207" s="16"/>
      <c r="D207" s="16"/>
      <c r="E207" s="16"/>
      <c r="F207" s="37" t="n">
        <f aca="false">G172</f>
        <v>39.6565510849792</v>
      </c>
      <c r="G207" s="37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customFormat="false" ht="14.25" hidden="false" customHeight="true" outlineLevel="0" collapsed="false">
      <c r="A208" s="15" t="s">
        <v>44</v>
      </c>
      <c r="B208" s="38" t="s">
        <v>154</v>
      </c>
      <c r="C208" s="38"/>
      <c r="D208" s="38"/>
      <c r="E208" s="38"/>
      <c r="F208" s="152" t="n">
        <f aca="false">F181</f>
        <v>335.86</v>
      </c>
      <c r="G208" s="152"/>
      <c r="H208" s="1"/>
      <c r="I208" s="1"/>
      <c r="J208" s="153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customFormat="false" ht="14.25" hidden="false" customHeight="true" outlineLevel="0" collapsed="false">
      <c r="A209" s="15" t="s">
        <v>155</v>
      </c>
      <c r="B209" s="15"/>
      <c r="C209" s="15"/>
      <c r="D209" s="15"/>
      <c r="E209" s="15"/>
      <c r="F209" s="154" t="n">
        <f aca="false">F204+F205+F206+F207+F208</f>
        <v>2368.30806289298</v>
      </c>
      <c r="G209" s="15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customFormat="false" ht="14.25" hidden="false" customHeight="true" outlineLevel="0" collapsed="false">
      <c r="A210" s="15" t="s">
        <v>46</v>
      </c>
      <c r="B210" s="16" t="s">
        <v>156</v>
      </c>
      <c r="C210" s="16"/>
      <c r="D210" s="16"/>
      <c r="E210" s="16"/>
      <c r="F210" s="152" t="n">
        <f aca="false">G196</f>
        <v>669.580815709324</v>
      </c>
      <c r="G210" s="15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customFormat="false" ht="14.25" hidden="false" customHeight="true" outlineLevel="0" collapsed="false">
      <c r="A211" s="47" t="s">
        <v>157</v>
      </c>
      <c r="B211" s="47"/>
      <c r="C211" s="47"/>
      <c r="D211" s="47"/>
      <c r="E211" s="47"/>
      <c r="F211" s="155" t="n">
        <f aca="false">F209+F210</f>
        <v>3037.8888786023</v>
      </c>
      <c r="G211" s="155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customFormat="false" ht="14.25" hidden="false" customHeight="true" outlineLevel="0" collapsed="false">
      <c r="A212" s="156"/>
      <c r="B212" s="156"/>
      <c r="C212" s="156"/>
      <c r="D212" s="156"/>
      <c r="E212" s="156"/>
      <c r="F212" s="156"/>
      <c r="G212" s="156"/>
      <c r="H212" s="1"/>
      <c r="I212" s="1"/>
      <c r="J212" s="1"/>
      <c r="K212" s="153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customFormat="false" ht="12.75" hidden="false" customHeight="true" outlineLevel="0" collapsed="false">
      <c r="A213" s="29" t="s">
        <v>158</v>
      </c>
      <c r="B213" s="29"/>
      <c r="C213" s="29"/>
      <c r="D213" s="29"/>
      <c r="E213" s="29"/>
      <c r="F213" s="29"/>
      <c r="G213" s="2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customFormat="false" ht="14.25" hidden="false" customHeight="true" outlineLevel="0" collapsed="false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customFormat="false" ht="43.5" hidden="false" customHeight="true" outlineLevel="0" collapsed="false">
      <c r="A215" s="22" t="s">
        <v>159</v>
      </c>
      <c r="B215" s="22"/>
      <c r="C215" s="23" t="s">
        <v>160</v>
      </c>
      <c r="D215" s="23" t="s">
        <v>161</v>
      </c>
      <c r="E215" s="23" t="s">
        <v>162</v>
      </c>
      <c r="F215" s="23" t="s">
        <v>163</v>
      </c>
      <c r="G215" s="24" t="s">
        <v>164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customFormat="false" ht="12.75" hidden="false" customHeight="true" outlineLevel="0" collapsed="false">
      <c r="A216" s="15" t="s">
        <v>165</v>
      </c>
      <c r="B216" s="16" t="s">
        <v>21</v>
      </c>
      <c r="C216" s="157" t="n">
        <v>3037.89</v>
      </c>
      <c r="D216" s="158" t="n">
        <v>8</v>
      </c>
      <c r="E216" s="157" t="n">
        <f aca="false">C216*D216</f>
        <v>24303.12</v>
      </c>
      <c r="F216" s="159" t="n">
        <v>1</v>
      </c>
      <c r="G216" s="37" t="n">
        <f aca="false">E216*F216</f>
        <v>24303.12</v>
      </c>
      <c r="H216" s="1"/>
      <c r="I216" s="1"/>
      <c r="J216" s="1"/>
      <c r="K216" s="153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customFormat="false" ht="14.25" hidden="false" customHeight="true" outlineLevel="0" collapsed="false">
      <c r="A217" s="99" t="s">
        <v>166</v>
      </c>
      <c r="B217" s="99"/>
      <c r="C217" s="99"/>
      <c r="D217" s="99"/>
      <c r="E217" s="99"/>
      <c r="F217" s="99"/>
      <c r="G217" s="160" t="n">
        <f aca="false">G216</f>
        <v>24303.12</v>
      </c>
      <c r="H217" s="1"/>
      <c r="I217" s="1"/>
      <c r="J217" s="1"/>
      <c r="K217" s="15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customFormat="false" ht="12.75" hidden="false" customHeight="true" outlineLevel="0" collapsed="false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customFormat="false" ht="12.75" hidden="false" customHeight="true" outlineLevel="0" collapsed="false">
      <c r="A219" s="88" t="s">
        <v>167</v>
      </c>
      <c r="B219" s="88"/>
      <c r="C219" s="88"/>
      <c r="D219" s="88"/>
      <c r="E219" s="88"/>
      <c r="F219" s="88"/>
      <c r="G219" s="8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customFormat="false" ht="14.25" hidden="false" customHeight="true" outlineLevel="0" collapsed="false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customFormat="false" ht="12.75" hidden="false" customHeight="true" outlineLevel="0" collapsed="false">
      <c r="A221" s="150"/>
      <c r="B221" s="48" t="s">
        <v>168</v>
      </c>
      <c r="C221" s="48"/>
      <c r="D221" s="48"/>
      <c r="E221" s="48"/>
      <c r="F221" s="48"/>
      <c r="G221" s="48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customFormat="false" ht="12.75" hidden="false" customHeight="true" outlineLevel="0" collapsed="false">
      <c r="A222" s="150"/>
      <c r="B222" s="48" t="s">
        <v>169</v>
      </c>
      <c r="C222" s="48"/>
      <c r="D222" s="48"/>
      <c r="E222" s="48"/>
      <c r="F222" s="49" t="s">
        <v>170</v>
      </c>
      <c r="G222" s="4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customFormat="false" ht="12.75" hidden="false" customHeight="true" outlineLevel="0" collapsed="false">
      <c r="A223" s="66" t="s">
        <v>6</v>
      </c>
      <c r="B223" s="161" t="s">
        <v>171</v>
      </c>
      <c r="C223" s="161"/>
      <c r="D223" s="161"/>
      <c r="E223" s="161"/>
      <c r="F223" s="162" t="n">
        <f aca="false">C216</f>
        <v>3037.89</v>
      </c>
      <c r="G223" s="16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customFormat="false" ht="12.75" hidden="false" customHeight="true" outlineLevel="0" collapsed="false">
      <c r="A224" s="15" t="s">
        <v>8</v>
      </c>
      <c r="B224" s="161" t="s">
        <v>172</v>
      </c>
      <c r="C224" s="161"/>
      <c r="D224" s="161"/>
      <c r="E224" s="161"/>
      <c r="F224" s="154" t="n">
        <f aca="false">G217</f>
        <v>24303.12</v>
      </c>
      <c r="G224" s="15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customFormat="false" ht="31.5" hidden="false" customHeight="true" outlineLevel="0" collapsed="false">
      <c r="A225" s="15" t="s">
        <v>11</v>
      </c>
      <c r="B225" s="6" t="s">
        <v>173</v>
      </c>
      <c r="C225" s="6"/>
      <c r="D225" s="6"/>
      <c r="E225" s="6"/>
      <c r="F225" s="154" t="n">
        <f aca="false">F224*12</f>
        <v>291637.44</v>
      </c>
      <c r="G225" s="15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customFormat="false" ht="12.75" hidden="false" customHeight="true" outlineLevel="0" collapsed="false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customFormat="false" ht="14.25" hidden="false" customHeight="true" outlineLevel="0" collapsed="false">
      <c r="A227" s="163" t="s">
        <v>174</v>
      </c>
      <c r="B227" s="163"/>
      <c r="C227" s="163"/>
      <c r="D227" s="163"/>
      <c r="E227" s="163"/>
      <c r="F227" s="163"/>
      <c r="G227" s="16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customFormat="false" ht="30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67.5" hidden="false" customHeight="true" outlineLevel="0" collapsed="false"/>
    <row r="236" customFormat="false" ht="36" hidden="false" customHeight="true" outlineLevel="0" collapsed="false"/>
    <row r="237" customFormat="false" ht="30" hidden="false" customHeight="true" outlineLevel="0" collapsed="false"/>
    <row r="238" customFormat="false" ht="13.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  <row r="1001" customFormat="false" ht="12.75" hidden="false" customHeight="true" outlineLevel="0" collapsed="false"/>
    <row r="1002" customFormat="false" ht="12.75" hidden="false" customHeight="true" outlineLevel="0" collapsed="false"/>
    <row r="1003" customFormat="false" ht="12.75" hidden="false" customHeight="true" outlineLevel="0" collapsed="false"/>
    <row r="1004" customFormat="false" ht="12.75" hidden="false" customHeight="true" outlineLevel="0" collapsed="false"/>
    <row r="1005" customFormat="false" ht="12.75" hidden="false" customHeight="true" outlineLevel="0" collapsed="false"/>
  </sheetData>
  <mergeCells count="206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9:G80"/>
    <mergeCell ref="A81:F81"/>
    <mergeCell ref="B83:E83"/>
    <mergeCell ref="B84:E84"/>
    <mergeCell ref="B85:E85"/>
    <mergeCell ref="B86:E86"/>
    <mergeCell ref="B87:E87"/>
    <mergeCell ref="B88:E88"/>
    <mergeCell ref="B89:E89"/>
    <mergeCell ref="B90:E90"/>
    <mergeCell ref="B91:E91"/>
    <mergeCell ref="B92:E92"/>
    <mergeCell ref="A94:G95"/>
    <mergeCell ref="A97:G98"/>
    <mergeCell ref="A100:G100"/>
    <mergeCell ref="A102:G102"/>
    <mergeCell ref="B104:E104"/>
    <mergeCell ref="F104:G104"/>
    <mergeCell ref="B105:E105"/>
    <mergeCell ref="F105:G105"/>
    <mergeCell ref="B106:E106"/>
    <mergeCell ref="F106:G106"/>
    <mergeCell ref="B107:E107"/>
    <mergeCell ref="F107:G107"/>
    <mergeCell ref="B108:E108"/>
    <mergeCell ref="F108:G108"/>
    <mergeCell ref="B109:E109"/>
    <mergeCell ref="F109:G109"/>
    <mergeCell ref="A110:E110"/>
    <mergeCell ref="F110:G110"/>
    <mergeCell ref="A111:G111"/>
    <mergeCell ref="A112:G112"/>
    <mergeCell ref="A114:G115"/>
    <mergeCell ref="A119:G119"/>
    <mergeCell ref="B121:E121"/>
    <mergeCell ref="F121:G121"/>
    <mergeCell ref="B122:E122"/>
    <mergeCell ref="F122:G122"/>
    <mergeCell ref="B123:E123"/>
    <mergeCell ref="F123:G123"/>
    <mergeCell ref="B124:E124"/>
    <mergeCell ref="F124:G124"/>
    <mergeCell ref="A125:E125"/>
    <mergeCell ref="F125:G125"/>
    <mergeCell ref="A127:G127"/>
    <mergeCell ref="B129:E129"/>
    <mergeCell ref="B130:E130"/>
    <mergeCell ref="B131:E131"/>
    <mergeCell ref="B132:E132"/>
    <mergeCell ref="B133:E133"/>
    <mergeCell ref="B134:E134"/>
    <mergeCell ref="B135:E135"/>
    <mergeCell ref="A137:G137"/>
    <mergeCell ref="A139:G139"/>
    <mergeCell ref="A141:G141"/>
    <mergeCell ref="A143:F143"/>
    <mergeCell ref="A145:G145"/>
    <mergeCell ref="B147:E147"/>
    <mergeCell ref="B148:E148"/>
    <mergeCell ref="B149:E149"/>
    <mergeCell ref="B150:E150"/>
    <mergeCell ref="B151:E151"/>
    <mergeCell ref="B152:E152"/>
    <mergeCell ref="B153:E153"/>
    <mergeCell ref="A155:G156"/>
    <mergeCell ref="A158:G158"/>
    <mergeCell ref="B160:E160"/>
    <mergeCell ref="B161:E161"/>
    <mergeCell ref="A162:E162"/>
    <mergeCell ref="A164:G165"/>
    <mergeCell ref="A167:G167"/>
    <mergeCell ref="A168:G168"/>
    <mergeCell ref="B170:E170"/>
    <mergeCell ref="B171:E171"/>
    <mergeCell ref="B172:E172"/>
    <mergeCell ref="A174:G174"/>
    <mergeCell ref="B176:E176"/>
    <mergeCell ref="F176:G176"/>
    <mergeCell ref="B177:E177"/>
    <mergeCell ref="F177:G177"/>
    <mergeCell ref="B178:E178"/>
    <mergeCell ref="F178:G178"/>
    <mergeCell ref="B179:E179"/>
    <mergeCell ref="F179:G179"/>
    <mergeCell ref="B180:E180"/>
    <mergeCell ref="F180:G180"/>
    <mergeCell ref="B181:E181"/>
    <mergeCell ref="F181:G181"/>
    <mergeCell ref="A183:G183"/>
    <mergeCell ref="A185:G185"/>
    <mergeCell ref="A187:F187"/>
    <mergeCell ref="B189:E189"/>
    <mergeCell ref="B190:E190"/>
    <mergeCell ref="B191:E191"/>
    <mergeCell ref="B192:E192"/>
    <mergeCell ref="B193:E193"/>
    <mergeCell ref="B194:E194"/>
    <mergeCell ref="B195:E195"/>
    <mergeCell ref="B196:E196"/>
    <mergeCell ref="A198:G198"/>
    <mergeCell ref="A199:G199"/>
    <mergeCell ref="A201:G201"/>
    <mergeCell ref="B203:E203"/>
    <mergeCell ref="F203:G203"/>
    <mergeCell ref="B204:E204"/>
    <mergeCell ref="F204:G204"/>
    <mergeCell ref="B205:E205"/>
    <mergeCell ref="F205:G205"/>
    <mergeCell ref="B206:E206"/>
    <mergeCell ref="F206:G206"/>
    <mergeCell ref="B207:E207"/>
    <mergeCell ref="F207:G207"/>
    <mergeCell ref="B208:E208"/>
    <mergeCell ref="F208:G208"/>
    <mergeCell ref="A209:E209"/>
    <mergeCell ref="F209:G209"/>
    <mergeCell ref="B210:E210"/>
    <mergeCell ref="F210:G210"/>
    <mergeCell ref="A211:E211"/>
    <mergeCell ref="F211:G211"/>
    <mergeCell ref="A213:G213"/>
    <mergeCell ref="A215:B215"/>
    <mergeCell ref="A217:F217"/>
    <mergeCell ref="A219:G219"/>
    <mergeCell ref="B221:G221"/>
    <mergeCell ref="B222:E222"/>
    <mergeCell ref="F222:G222"/>
    <mergeCell ref="B223:E223"/>
    <mergeCell ref="F223:G223"/>
    <mergeCell ref="B224:E224"/>
    <mergeCell ref="F224:G224"/>
    <mergeCell ref="B225:E225"/>
    <mergeCell ref="F225:G225"/>
    <mergeCell ref="A227:G22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37"/>
  <sheetViews>
    <sheetView showFormulas="false" showGridLines="true" showRowColHeaders="true" showZeros="true" rightToLeft="false" tabSelected="false" showOutlineSymbols="true" defaultGridColor="true" view="normal" topLeftCell="A127" colorId="64" zoomScale="100" zoomScaleNormal="100" zoomScalePageLayoutView="100" workbookViewId="0">
      <selection pane="topLeft" activeCell="A135" activeCellId="0" sqref="A135"/>
    </sheetView>
  </sheetViews>
  <sheetFormatPr defaultRowHeight="15" outlineLevelRow="0" outlineLevelCol="0"/>
  <cols>
    <col collapsed="false" customWidth="false" hidden="false" outlineLevel="0" max="1" min="1" style="0" width="11.57"/>
    <col collapsed="false" customWidth="true" hidden="false" outlineLevel="0" max="2" min="2" style="0" width="28.57"/>
    <col collapsed="false" customWidth="true" hidden="false" outlineLevel="0" max="3" min="3" style="0" width="19.42"/>
    <col collapsed="false" customWidth="true" hidden="false" outlineLevel="0" max="4" min="4" style="0" width="15.57"/>
    <col collapsed="false" customWidth="true" hidden="false" outlineLevel="0" max="5" min="5" style="0" width="20.14"/>
    <col collapsed="false" customWidth="true" hidden="false" outlineLevel="0" max="6" min="6" style="0" width="18.58"/>
    <col collapsed="false" customWidth="true" hidden="false" outlineLevel="0" max="7" min="7" style="0" width="15"/>
    <col collapsed="false" customWidth="true" hidden="false" outlineLevel="0" max="8" min="8" style="0" width="20.29"/>
    <col collapsed="false" customWidth="true" hidden="false" outlineLevel="0" max="10" min="9" style="0" width="9"/>
    <col collapsed="false" customWidth="true" hidden="false" outlineLevel="0" max="11" min="11" style="0" width="9.29"/>
    <col collapsed="false" customWidth="true" hidden="false" outlineLevel="0" max="12" min="12" style="0" width="9"/>
    <col collapsed="false" customWidth="true" hidden="false" outlineLevel="0" max="26" min="13" style="0" width="8.71"/>
    <col collapsed="false" customWidth="true" hidden="false" outlineLevel="0" max="1025" min="27" style="0" width="14.43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2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2.75" hidden="false" customHeight="true" outlineLevel="0" collapsed="false">
      <c r="A3" s="2" t="s">
        <v>0</v>
      </c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5.75" hidden="false" customHeight="true" outlineLevel="0" collapsed="false">
      <c r="A4" s="3" t="s">
        <v>1</v>
      </c>
      <c r="B4" s="3"/>
      <c r="C4" s="3"/>
      <c r="D4" s="3"/>
      <c r="E4" s="3"/>
      <c r="F4" s="3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6" t="s">
        <v>3</v>
      </c>
      <c r="B7" s="6"/>
      <c r="C7" s="6"/>
      <c r="D7" s="6"/>
      <c r="E7" s="6"/>
      <c r="F7" s="6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2.75" hidden="false" customHeight="true" outlineLevel="0" collapsed="false">
      <c r="A9" s="7" t="s">
        <v>4</v>
      </c>
      <c r="B9" s="7"/>
      <c r="C9" s="7"/>
      <c r="D9" s="7"/>
      <c r="E9" s="7"/>
      <c r="F9" s="9"/>
      <c r="G9" s="9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2.75" hidden="false" customHeight="true" outlineLevel="0" collapsed="false">
      <c r="A10" s="10"/>
      <c r="B10" s="10"/>
      <c r="C10" s="10"/>
      <c r="D10" s="10"/>
      <c r="E10" s="10"/>
      <c r="F10" s="9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2.75" hidden="false" customHeight="true" outlineLevel="0" collapsed="false">
      <c r="A11" s="3" t="s">
        <v>5</v>
      </c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12.75" hidden="false" customHeight="true" outlineLevel="0" collapsed="false">
      <c r="A12" s="11"/>
      <c r="B12" s="11"/>
      <c r="C12" s="11"/>
      <c r="D12" s="11"/>
      <c r="E12" s="11"/>
      <c r="F12" s="11"/>
      <c r="G12" s="1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customFormat="false" ht="14.25" hidden="false" customHeight="true" outlineLevel="0" collapsed="false">
      <c r="A13" s="12" t="s">
        <v>6</v>
      </c>
      <c r="B13" s="13" t="s">
        <v>7</v>
      </c>
      <c r="C13" s="13"/>
      <c r="D13" s="13"/>
      <c r="E13" s="13"/>
      <c r="F13" s="14"/>
      <c r="G13" s="1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12.75" hidden="false" customHeight="true" outlineLevel="0" collapsed="false">
      <c r="A14" s="15" t="s">
        <v>8</v>
      </c>
      <c r="B14" s="16" t="s">
        <v>9</v>
      </c>
      <c r="C14" s="16"/>
      <c r="D14" s="16"/>
      <c r="E14" s="16"/>
      <c r="F14" s="17" t="s">
        <v>10</v>
      </c>
      <c r="G14" s="1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2.75" hidden="false" customHeight="true" outlineLevel="0" collapsed="false">
      <c r="A15" s="15" t="s">
        <v>11</v>
      </c>
      <c r="B15" s="16" t="s">
        <v>12</v>
      </c>
      <c r="C15" s="16"/>
      <c r="D15" s="16"/>
      <c r="E15" s="16"/>
      <c r="F15" s="18" t="s">
        <v>13</v>
      </c>
      <c r="G15" s="1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14.25" hidden="false" customHeight="true" outlineLevel="0" collapsed="false">
      <c r="A16" s="19" t="s">
        <v>14</v>
      </c>
      <c r="B16" s="20" t="s">
        <v>15</v>
      </c>
      <c r="C16" s="20"/>
      <c r="D16" s="20"/>
      <c r="E16" s="20"/>
      <c r="F16" s="21" t="n">
        <v>12</v>
      </c>
      <c r="G16" s="2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2.75" hidden="false" customHeight="true" outlineLevel="0" collapsed="false">
      <c r="A17" s="3" t="s">
        <v>16</v>
      </c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2.75" hidden="false" customHeight="true" outlineLevel="0" collapsed="false">
      <c r="A18" s="3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2.75" hidden="false" customHeight="true" outlineLevel="0" collapsed="false">
      <c r="A19" s="3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24" hidden="false" customHeight="true" outlineLevel="0" collapsed="false">
      <c r="A20" s="22" t="s">
        <v>17</v>
      </c>
      <c r="B20" s="23" t="s">
        <v>18</v>
      </c>
      <c r="C20" s="23"/>
      <c r="D20" s="23"/>
      <c r="E20" s="23"/>
      <c r="F20" s="24" t="s">
        <v>19</v>
      </c>
      <c r="G20" s="2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24" hidden="false" customHeight="true" outlineLevel="0" collapsed="false">
      <c r="A21" s="19" t="s">
        <v>20</v>
      </c>
      <c r="B21" s="25" t="s">
        <v>21</v>
      </c>
      <c r="C21" s="25"/>
      <c r="D21" s="25"/>
      <c r="E21" s="25"/>
      <c r="F21" s="21" t="s">
        <v>22</v>
      </c>
      <c r="G21" s="2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2.75" hidden="false" customHeight="true" outlineLevel="0" collapsed="false">
      <c r="A22" s="26"/>
      <c r="B22" s="26"/>
      <c r="C22" s="26"/>
      <c r="D22" s="26"/>
      <c r="E22" s="26"/>
      <c r="F22" s="26"/>
      <c r="G22" s="2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2.75" hidden="false" customHeight="true" outlineLevel="0" collapsed="false">
      <c r="A23" s="27" t="s">
        <v>23</v>
      </c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2.75" hidden="false" customHeight="true" outlineLevel="0" collapsed="false">
      <c r="A25" s="28"/>
      <c r="B25" s="28"/>
      <c r="C25" s="28"/>
      <c r="D25" s="28"/>
      <c r="E25" s="28"/>
      <c r="F25" s="28"/>
      <c r="G25" s="2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2.75" hidden="false" customHeight="true" outlineLevel="0" collapsed="false">
      <c r="A26" s="27" t="s">
        <v>24</v>
      </c>
      <c r="B26" s="27"/>
      <c r="C26" s="27"/>
      <c r="D26" s="27"/>
      <c r="E26" s="27"/>
      <c r="F26" s="27"/>
      <c r="G26" s="2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2.75" hidden="false" customHeight="true" outlineLevel="0" collapsed="false">
      <c r="A28" s="28"/>
      <c r="B28" s="28"/>
      <c r="C28" s="28"/>
      <c r="D28" s="28"/>
      <c r="E28" s="28"/>
      <c r="F28" s="28"/>
      <c r="G28" s="2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2.75" hidden="false" customHeight="true" outlineLevel="0" collapsed="false">
      <c r="A29" s="29" t="s">
        <v>25</v>
      </c>
      <c r="B29" s="29"/>
      <c r="C29" s="29"/>
      <c r="D29" s="29"/>
      <c r="E29" s="29"/>
      <c r="F29" s="29"/>
      <c r="G29" s="2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2.75" hidden="false" customHeight="true" outlineLevel="0" collapsed="false">
      <c r="A30" s="30"/>
      <c r="B30" s="28"/>
      <c r="C30" s="31"/>
      <c r="D30" s="28"/>
      <c r="E30" s="28"/>
      <c r="F30" s="28"/>
      <c r="G30" s="2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2.75" hidden="false" customHeight="true" outlineLevel="0" collapsed="false">
      <c r="A31" s="32" t="s">
        <v>26</v>
      </c>
      <c r="B31" s="32"/>
      <c r="C31" s="32"/>
      <c r="D31" s="32"/>
      <c r="E31" s="32"/>
      <c r="F31" s="32"/>
      <c r="G31" s="3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2.75" hidden="false" customHeight="true" outlineLevel="0" collapsed="false">
      <c r="A32" s="33"/>
      <c r="B32" s="34"/>
      <c r="C32" s="34"/>
      <c r="D32" s="34"/>
      <c r="E32" s="34"/>
      <c r="F32" s="34"/>
      <c r="G32" s="3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2.75" hidden="false" customHeight="true" outlineLevel="0" collapsed="false">
      <c r="A33" s="35" t="s">
        <v>27</v>
      </c>
      <c r="B33" s="35"/>
      <c r="C33" s="35"/>
      <c r="D33" s="35"/>
      <c r="E33" s="35"/>
      <c r="F33" s="35"/>
      <c r="G33" s="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2.75" hidden="false" customHeight="true" outlineLevel="0" collapsed="false">
      <c r="A34" s="33"/>
      <c r="B34" s="34"/>
      <c r="C34" s="34"/>
      <c r="D34" s="34"/>
      <c r="E34" s="34"/>
      <c r="F34" s="34"/>
      <c r="G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4.25" hidden="false" customHeight="true" outlineLevel="0" collapsed="false">
      <c r="A35" s="36" t="s">
        <v>28</v>
      </c>
      <c r="B35" s="36"/>
      <c r="C35" s="36"/>
      <c r="D35" s="36"/>
      <c r="E35" s="36"/>
      <c r="F35" s="36"/>
      <c r="G35" s="3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2.75" hidden="false" customHeight="true" outlineLevel="0" collapsed="false">
      <c r="A36" s="15" t="n">
        <v>1</v>
      </c>
      <c r="B36" s="16" t="s">
        <v>29</v>
      </c>
      <c r="C36" s="16"/>
      <c r="D36" s="16"/>
      <c r="E36" s="16"/>
      <c r="F36" s="17" t="s">
        <v>30</v>
      </c>
      <c r="G36" s="1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4.25" hidden="false" customHeight="true" outlineLevel="0" collapsed="false">
      <c r="A37" s="15" t="n">
        <v>2</v>
      </c>
      <c r="B37" s="6" t="s">
        <v>31</v>
      </c>
      <c r="C37" s="6"/>
      <c r="D37" s="6"/>
      <c r="E37" s="6"/>
      <c r="F37" s="17" t="s">
        <v>32</v>
      </c>
      <c r="G37" s="1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customFormat="false" ht="14.25" hidden="false" customHeight="true" outlineLevel="0" collapsed="false">
      <c r="A38" s="15" t="n">
        <v>3</v>
      </c>
      <c r="B38" s="6" t="s">
        <v>33</v>
      </c>
      <c r="C38" s="6"/>
      <c r="D38" s="6"/>
      <c r="E38" s="6"/>
      <c r="F38" s="37" t="n">
        <v>975.92</v>
      </c>
      <c r="G38" s="3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customFormat="false" ht="14.25" hidden="false" customHeight="true" outlineLevel="0" collapsed="false">
      <c r="A39" s="19" t="n">
        <v>4</v>
      </c>
      <c r="B39" s="38" t="s">
        <v>34</v>
      </c>
      <c r="C39" s="38"/>
      <c r="D39" s="38"/>
      <c r="E39" s="38"/>
      <c r="F39" s="39" t="n">
        <v>43101</v>
      </c>
      <c r="G39" s="3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customFormat="false" ht="14.25" hidden="false" customHeight="true" outlineLevel="0" collapsed="false">
      <c r="A40" s="40"/>
      <c r="B40" s="41"/>
      <c r="C40" s="41"/>
      <c r="D40" s="41"/>
      <c r="E40" s="41"/>
      <c r="F40" s="42"/>
      <c r="G40" s="4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customFormat="false" ht="12.75" hidden="false" customHeight="true" outlineLevel="0" collapsed="false">
      <c r="A41" s="43" t="s">
        <v>35</v>
      </c>
      <c r="B41" s="43"/>
      <c r="C41" s="43"/>
      <c r="D41" s="43"/>
      <c r="E41" s="43"/>
      <c r="F41" s="43"/>
      <c r="G41" s="4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customFormat="false" ht="12.75" hidden="false" customHeight="true" outlineLevel="0" collapsed="false">
      <c r="A42" s="44"/>
      <c r="B42" s="44"/>
      <c r="C42" s="44"/>
      <c r="D42" s="44"/>
      <c r="E42" s="44"/>
      <c r="F42" s="44"/>
      <c r="G42" s="4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customFormat="false" ht="12.75" hidden="false" customHeight="true" outlineLevel="0" collapsed="false">
      <c r="A43" s="45" t="s">
        <v>36</v>
      </c>
      <c r="B43" s="45"/>
      <c r="C43" s="45"/>
      <c r="D43" s="45"/>
      <c r="E43" s="45"/>
      <c r="F43" s="45"/>
      <c r="G43" s="4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customFormat="false" ht="12.75" hidden="false" customHeight="true" outlineLevel="0" collapsed="false">
      <c r="A44" s="26"/>
      <c r="B44" s="26"/>
      <c r="C44" s="26"/>
      <c r="D44" s="26"/>
      <c r="E44" s="26"/>
      <c r="F44" s="26"/>
      <c r="G44" s="2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customFormat="false" ht="12.75" hidden="false" customHeight="true" outlineLevel="0" collapsed="false">
      <c r="A45" s="46" t="s">
        <v>37</v>
      </c>
      <c r="B45" s="46"/>
      <c r="C45" s="46"/>
      <c r="D45" s="46"/>
      <c r="E45" s="46"/>
      <c r="F45" s="46"/>
      <c r="G45" s="4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customFormat="false" ht="14.25" hidden="false" customHeight="true" outlineLevel="0" collapsed="false">
      <c r="A46" s="47" t="n">
        <v>1</v>
      </c>
      <c r="B46" s="48" t="s">
        <v>38</v>
      </c>
      <c r="C46" s="48"/>
      <c r="D46" s="48"/>
      <c r="E46" s="48"/>
      <c r="F46" s="49" t="s">
        <v>39</v>
      </c>
      <c r="G46" s="4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customFormat="false" ht="14.25" hidden="false" customHeight="true" outlineLevel="0" collapsed="false">
      <c r="A47" s="50" t="s">
        <v>6</v>
      </c>
      <c r="B47" s="51" t="s">
        <v>40</v>
      </c>
      <c r="C47" s="51"/>
      <c r="D47" s="51"/>
      <c r="E47" s="51"/>
      <c r="F47" s="52" t="n">
        <v>975.92</v>
      </c>
      <c r="G47" s="52"/>
      <c r="H47" s="1"/>
      <c r="I47" s="53"/>
      <c r="J47" s="53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customFormat="false" ht="14.25" hidden="false" customHeight="true" outlineLevel="0" collapsed="false">
      <c r="A48" s="54" t="s">
        <v>8</v>
      </c>
      <c r="B48" s="55" t="s">
        <v>41</v>
      </c>
      <c r="C48" s="55"/>
      <c r="D48" s="55"/>
      <c r="E48" s="55"/>
      <c r="F48" s="56" t="n">
        <v>0</v>
      </c>
      <c r="G48" s="56"/>
      <c r="H48" s="57" t="n">
        <v>954</v>
      </c>
      <c r="I48" s="58"/>
      <c r="J48" s="53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customFormat="false" ht="14.25" hidden="false" customHeight="true" outlineLevel="0" collapsed="false">
      <c r="A49" s="54" t="s">
        <v>11</v>
      </c>
      <c r="B49" s="55" t="s">
        <v>42</v>
      </c>
      <c r="C49" s="55"/>
      <c r="D49" s="55"/>
      <c r="E49" s="55"/>
      <c r="F49" s="56" t="n">
        <f aca="false">H49</f>
        <v>381.6</v>
      </c>
      <c r="G49" s="56"/>
      <c r="H49" s="57" t="n">
        <f aca="false">954*0.4</f>
        <v>381.6</v>
      </c>
      <c r="I49" s="58"/>
      <c r="J49" s="5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customFormat="false" ht="14.25" hidden="false" customHeight="true" outlineLevel="0" collapsed="false">
      <c r="A50" s="54" t="s">
        <v>14</v>
      </c>
      <c r="B50" s="55" t="s">
        <v>43</v>
      </c>
      <c r="C50" s="55"/>
      <c r="D50" s="55"/>
      <c r="E50" s="55"/>
      <c r="F50" s="56" t="n">
        <v>0</v>
      </c>
      <c r="G50" s="56"/>
      <c r="H50" s="1"/>
      <c r="I50" s="58"/>
      <c r="J50" s="5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customFormat="false" ht="14.25" hidden="false" customHeight="true" outlineLevel="0" collapsed="false">
      <c r="A51" s="54" t="s">
        <v>44</v>
      </c>
      <c r="B51" s="59" t="s">
        <v>45</v>
      </c>
      <c r="C51" s="59"/>
      <c r="D51" s="59"/>
      <c r="E51" s="59"/>
      <c r="F51" s="56" t="n">
        <v>0</v>
      </c>
      <c r="G51" s="56"/>
      <c r="H51" s="1"/>
      <c r="I51" s="58"/>
      <c r="J51" s="5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customFormat="false" ht="14.25" hidden="false" customHeight="true" outlineLevel="0" collapsed="false">
      <c r="A52" s="54" t="s">
        <v>46</v>
      </c>
      <c r="B52" s="59" t="s">
        <v>47</v>
      </c>
      <c r="C52" s="59"/>
      <c r="D52" s="59"/>
      <c r="E52" s="59"/>
      <c r="F52" s="56" t="n">
        <v>0</v>
      </c>
      <c r="G52" s="56"/>
      <c r="H52" s="1"/>
      <c r="I52" s="58"/>
      <c r="J52" s="5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customFormat="false" ht="14.25" hidden="false" customHeight="true" outlineLevel="0" collapsed="false">
      <c r="A53" s="54" t="s">
        <v>48</v>
      </c>
      <c r="B53" s="59" t="s">
        <v>49</v>
      </c>
      <c r="C53" s="59"/>
      <c r="D53" s="59"/>
      <c r="E53" s="59"/>
      <c r="F53" s="56" t="n">
        <v>0</v>
      </c>
      <c r="G53" s="56"/>
      <c r="H53" s="1"/>
      <c r="I53" s="58"/>
      <c r="J53" s="5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customFormat="false" ht="14.25" hidden="false" customHeight="true" outlineLevel="0" collapsed="false">
      <c r="A54" s="60" t="s">
        <v>50</v>
      </c>
      <c r="B54" s="60"/>
      <c r="C54" s="60"/>
      <c r="D54" s="60"/>
      <c r="E54" s="60"/>
      <c r="F54" s="61" t="n">
        <f aca="false">F47+F48+F49+F50+F51+F52+F53</f>
        <v>1357.52</v>
      </c>
      <c r="G54" s="6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customFormat="false" ht="14.25" hidden="false" customHeight="true" outlineLevel="0" collapsed="false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2.75" hidden="false" customHeight="true" outlineLevel="0" collapsed="false">
      <c r="A56" s="29" t="s">
        <v>51</v>
      </c>
      <c r="B56" s="29"/>
      <c r="C56" s="29"/>
      <c r="D56" s="29"/>
      <c r="E56" s="29"/>
      <c r="F56" s="29"/>
      <c r="G56" s="2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2.75" hidden="false" customHeight="true" outlineLevel="0" collapsed="false">
      <c r="A57" s="29"/>
      <c r="B57" s="29"/>
      <c r="C57" s="29"/>
      <c r="D57" s="29"/>
      <c r="E57" s="29"/>
      <c r="F57" s="29"/>
      <c r="G57" s="2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4.25" hidden="false" customHeight="true" outlineLevel="0" collapsed="false">
      <c r="A58" s="29" t="s">
        <v>52</v>
      </c>
      <c r="B58" s="29"/>
      <c r="C58" s="29"/>
      <c r="D58" s="29"/>
      <c r="E58" s="29"/>
      <c r="F58" s="29"/>
      <c r="G58" s="2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4.25" hidden="false" customHeight="true" outlineLevel="0" collapsed="false">
      <c r="A59" s="29"/>
      <c r="B59" s="29"/>
      <c r="C59" s="29"/>
      <c r="D59" s="29"/>
      <c r="E59" s="29"/>
      <c r="F59" s="29"/>
      <c r="G59" s="2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4.25" hidden="false" customHeight="true" outlineLevel="0" collapsed="false">
      <c r="A60" s="29"/>
      <c r="B60" s="29"/>
      <c r="C60" s="29"/>
      <c r="D60" s="29"/>
      <c r="E60" s="29"/>
      <c r="F60" s="29"/>
      <c r="G60" s="2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2.75" hidden="false" customHeight="true" outlineLevel="0" collapsed="false">
      <c r="A61" s="62" t="s">
        <v>53</v>
      </c>
      <c r="B61" s="62"/>
      <c r="C61" s="62"/>
      <c r="D61" s="62"/>
      <c r="E61" s="62"/>
      <c r="F61" s="62"/>
      <c r="G61" s="6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2.75" hidden="false" customHeight="true" outlineLevel="0" collapsed="false">
      <c r="A62" s="33"/>
      <c r="B62" s="34"/>
      <c r="C62" s="34"/>
      <c r="D62" s="34"/>
      <c r="E62" s="34"/>
      <c r="F62" s="34"/>
      <c r="G62" s="3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2.75" hidden="false" customHeight="true" outlineLevel="0" collapsed="false">
      <c r="A63" s="29" t="s">
        <v>54</v>
      </c>
      <c r="B63" s="29"/>
      <c r="C63" s="29"/>
      <c r="D63" s="29"/>
      <c r="E63" s="29"/>
      <c r="F63" s="29"/>
      <c r="G63" s="2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2.75" hidden="false" customHeight="true" outlineLevel="0" collapsed="false">
      <c r="A65" s="63" t="s">
        <v>55</v>
      </c>
      <c r="B65" s="64" t="s">
        <v>56</v>
      </c>
      <c r="C65" s="64"/>
      <c r="D65" s="64"/>
      <c r="E65" s="64"/>
      <c r="F65" s="64" t="s">
        <v>57</v>
      </c>
      <c r="G65" s="65" t="s">
        <v>39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2.75" hidden="false" customHeight="true" outlineLevel="0" collapsed="false">
      <c r="A66" s="66" t="s">
        <v>6</v>
      </c>
      <c r="B66" s="67" t="s">
        <v>58</v>
      </c>
      <c r="C66" s="67"/>
      <c r="D66" s="67"/>
      <c r="E66" s="67"/>
      <c r="F66" s="68" t="n">
        <v>0.0833</v>
      </c>
      <c r="G66" s="69" t="n">
        <f aca="false">F54*F66</f>
        <v>113.081416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2.75" hidden="false" customHeight="true" outlineLevel="0" collapsed="false">
      <c r="A67" s="15" t="s">
        <v>8</v>
      </c>
      <c r="B67" s="59" t="s">
        <v>59</v>
      </c>
      <c r="C67" s="59"/>
      <c r="D67" s="59"/>
      <c r="E67" s="59"/>
      <c r="F67" s="70" t="n">
        <v>0.121</v>
      </c>
      <c r="G67" s="69" t="n">
        <f aca="false">F54*F67</f>
        <v>164.25992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2.75" hidden="false" customHeight="true" outlineLevel="0" collapsed="false">
      <c r="A68" s="71" t="s">
        <v>60</v>
      </c>
      <c r="B68" s="71"/>
      <c r="C68" s="71"/>
      <c r="D68" s="71"/>
      <c r="E68" s="71"/>
      <c r="F68" s="72" t="n">
        <f aca="false">F66+F67</f>
        <v>0.2043</v>
      </c>
      <c r="G68" s="73" t="n">
        <f aca="false">G66+G67</f>
        <v>277.341336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2.75" hidden="false" customHeight="true" outlineLevel="0" collapsed="false">
      <c r="A69" s="40"/>
      <c r="B69" s="74"/>
      <c r="C69" s="74"/>
      <c r="D69" s="74"/>
      <c r="E69" s="74"/>
      <c r="F69" s="75"/>
      <c r="G69" s="7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2.75" hidden="false" customHeight="true" outlineLevel="0" collapsed="false">
      <c r="A70" s="77" t="s">
        <v>61</v>
      </c>
      <c r="B70" s="77"/>
      <c r="C70" s="77"/>
      <c r="D70" s="77"/>
      <c r="E70" s="77"/>
      <c r="F70" s="77"/>
      <c r="G70" s="77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2.75" hidden="false" customHeight="true" outlineLevel="0" collapsed="false">
      <c r="A71" s="77"/>
      <c r="B71" s="77"/>
      <c r="C71" s="77"/>
      <c r="D71" s="77"/>
      <c r="E71" s="77"/>
      <c r="F71" s="77"/>
      <c r="G71" s="77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2.75" hidden="false" customHeight="true" outlineLevel="0" collapsed="false">
      <c r="A72" s="77"/>
      <c r="B72" s="77"/>
      <c r="C72" s="77"/>
      <c r="D72" s="77"/>
      <c r="E72" s="77"/>
      <c r="F72" s="77"/>
      <c r="G72" s="77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2.75" hidden="false" customHeight="true" outlineLevel="0" collapsed="false">
      <c r="A73" s="29" t="s">
        <v>62</v>
      </c>
      <c r="B73" s="29"/>
      <c r="C73" s="29"/>
      <c r="D73" s="29"/>
      <c r="E73" s="29"/>
      <c r="F73" s="29"/>
      <c r="G73" s="2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2.75" hidden="false" customHeight="true" outlineLevel="0" collapsed="false">
      <c r="A74" s="29"/>
      <c r="B74" s="29"/>
      <c r="C74" s="29"/>
      <c r="D74" s="29"/>
      <c r="E74" s="29"/>
      <c r="F74" s="29"/>
      <c r="G74" s="2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="1" customFormat="true" ht="12.75" hidden="false" customHeight="true" outlineLevel="0" collapsed="false">
      <c r="A75" s="164"/>
      <c r="B75" s="164"/>
      <c r="C75" s="164"/>
      <c r="D75" s="164"/>
      <c r="E75" s="164"/>
      <c r="F75" s="164"/>
      <c r="G75" s="164"/>
    </row>
    <row r="76" s="1" customFormat="true" ht="12.75" hidden="false" customHeight="true" outlineLevel="0" collapsed="false">
      <c r="A76" s="164"/>
      <c r="B76" s="164"/>
      <c r="C76" s="164"/>
      <c r="D76" s="164"/>
      <c r="E76" s="164"/>
      <c r="F76" s="164"/>
      <c r="G76" s="164"/>
    </row>
    <row r="77" customFormat="false" ht="18.75" hidden="false" customHeight="true" outlineLevel="0" collapsed="false">
      <c r="A77" s="164"/>
      <c r="B77" s="164"/>
      <c r="C77" s="164"/>
      <c r="D77" s="164"/>
      <c r="E77" s="164"/>
      <c r="F77" s="164"/>
      <c r="G77" s="16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="1" customFormat="true" ht="12.75" hidden="false" customHeight="true" outlineLevel="0" collapsed="false">
      <c r="A78" s="165"/>
      <c r="B78" s="165"/>
      <c r="C78" s="165"/>
      <c r="D78" s="165"/>
      <c r="E78" s="165"/>
      <c r="F78" s="165"/>
      <c r="G78" s="165"/>
    </row>
    <row r="79" customFormat="false" ht="12.75" hidden="false" customHeight="true" outlineLevel="0" collapsed="false">
      <c r="A79" s="29" t="s">
        <v>63</v>
      </c>
      <c r="B79" s="29"/>
      <c r="C79" s="29"/>
      <c r="D79" s="29"/>
      <c r="E79" s="29"/>
      <c r="F79" s="29"/>
      <c r="G79" s="2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customFormat="false" ht="12.75" hidden="false" customHeight="true" outlineLevel="0" collapsed="false">
      <c r="A80" s="29"/>
      <c r="B80" s="29"/>
      <c r="C80" s="29"/>
      <c r="D80" s="29"/>
      <c r="E80" s="29"/>
      <c r="F80" s="29"/>
      <c r="G80" s="2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customFormat="false" ht="12.75" hidden="false" customHeight="true" outlineLevel="0" collapsed="false">
      <c r="A81" s="78" t="s">
        <v>64</v>
      </c>
      <c r="B81" s="78"/>
      <c r="C81" s="78"/>
      <c r="D81" s="78"/>
      <c r="E81" s="78"/>
      <c r="F81" s="78"/>
      <c r="G81" s="79" t="n">
        <f aca="false">F54+G68</f>
        <v>1634.861336</v>
      </c>
      <c r="H81" s="5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customFormat="false" ht="12.75" hidden="false" customHeight="true" outlineLevel="0" collapsed="false">
      <c r="A82" s="40"/>
      <c r="B82" s="34"/>
      <c r="C82" s="34"/>
      <c r="D82" s="34"/>
      <c r="E82" s="34"/>
      <c r="F82" s="34"/>
      <c r="G82" s="3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customFormat="false" ht="12.75" hidden="false" customHeight="true" outlineLevel="0" collapsed="false">
      <c r="A83" s="80" t="s">
        <v>65</v>
      </c>
      <c r="B83" s="64" t="s">
        <v>66</v>
      </c>
      <c r="C83" s="64"/>
      <c r="D83" s="64"/>
      <c r="E83" s="64"/>
      <c r="F83" s="64" t="s">
        <v>67</v>
      </c>
      <c r="G83" s="65" t="s">
        <v>68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customFormat="false" ht="12.75" hidden="false" customHeight="true" outlineLevel="0" collapsed="false">
      <c r="A84" s="54" t="s">
        <v>6</v>
      </c>
      <c r="B84" s="55" t="s">
        <v>69</v>
      </c>
      <c r="C84" s="55"/>
      <c r="D84" s="55"/>
      <c r="E84" s="55"/>
      <c r="F84" s="81" t="n">
        <v>0.2</v>
      </c>
      <c r="G84" s="69" t="n">
        <f aca="false">G81*F84</f>
        <v>326.9722672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customFormat="false" ht="12.75" hidden="false" customHeight="true" outlineLevel="0" collapsed="false">
      <c r="A85" s="54" t="s">
        <v>8</v>
      </c>
      <c r="B85" s="55" t="s">
        <v>70</v>
      </c>
      <c r="C85" s="55"/>
      <c r="D85" s="55"/>
      <c r="E85" s="55"/>
      <c r="F85" s="81" t="n">
        <v>0.025</v>
      </c>
      <c r="G85" s="69" t="n">
        <f aca="false">G81*F85</f>
        <v>40.8715334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customFormat="false" ht="12.75" hidden="false" customHeight="true" outlineLevel="0" collapsed="false">
      <c r="A86" s="54" t="s">
        <v>11</v>
      </c>
      <c r="B86" s="55" t="s">
        <v>71</v>
      </c>
      <c r="C86" s="55"/>
      <c r="D86" s="55"/>
      <c r="E86" s="55"/>
      <c r="F86" s="81" t="n">
        <v>0.03</v>
      </c>
      <c r="G86" s="69" t="n">
        <f aca="false">G81*F86</f>
        <v>49.04584008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customFormat="false" ht="12.75" hidden="false" customHeight="true" outlineLevel="0" collapsed="false">
      <c r="A87" s="54" t="s">
        <v>14</v>
      </c>
      <c r="B87" s="55" t="s">
        <v>72</v>
      </c>
      <c r="C87" s="55"/>
      <c r="D87" s="55"/>
      <c r="E87" s="55"/>
      <c r="F87" s="81" t="n">
        <v>0.015</v>
      </c>
      <c r="G87" s="69" t="n">
        <f aca="false">G81*F87</f>
        <v>24.52292004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customFormat="false" ht="12.75" hidden="false" customHeight="true" outlineLevel="0" collapsed="false">
      <c r="A88" s="54" t="s">
        <v>44</v>
      </c>
      <c r="B88" s="55" t="s">
        <v>73</v>
      </c>
      <c r="C88" s="55"/>
      <c r="D88" s="55"/>
      <c r="E88" s="55"/>
      <c r="F88" s="81" t="n">
        <v>0.01</v>
      </c>
      <c r="G88" s="69" t="n">
        <f aca="false">G81*F88</f>
        <v>16.34861336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2.75" hidden="false" customHeight="true" outlineLevel="0" collapsed="false">
      <c r="A89" s="54" t="s">
        <v>46</v>
      </c>
      <c r="B89" s="55" t="s">
        <v>74</v>
      </c>
      <c r="C89" s="55"/>
      <c r="D89" s="55"/>
      <c r="E89" s="55"/>
      <c r="F89" s="81" t="n">
        <v>0.006</v>
      </c>
      <c r="G89" s="69" t="n">
        <f aca="false">G81*F89</f>
        <v>9.809168016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customFormat="false" ht="12.75" hidden="false" customHeight="true" outlineLevel="0" collapsed="false">
      <c r="A90" s="54" t="s">
        <v>48</v>
      </c>
      <c r="B90" s="16" t="s">
        <v>75</v>
      </c>
      <c r="C90" s="16"/>
      <c r="D90" s="16"/>
      <c r="E90" s="16"/>
      <c r="F90" s="81" t="n">
        <v>0.002</v>
      </c>
      <c r="G90" s="69" t="n">
        <f aca="false">G81*F90</f>
        <v>3.269722672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customFormat="false" ht="12.75" hidden="false" customHeight="true" outlineLevel="0" collapsed="false">
      <c r="A91" s="54" t="s">
        <v>76</v>
      </c>
      <c r="B91" s="16" t="s">
        <v>77</v>
      </c>
      <c r="C91" s="16"/>
      <c r="D91" s="16"/>
      <c r="E91" s="16"/>
      <c r="F91" s="81" t="n">
        <v>0.08</v>
      </c>
      <c r="G91" s="69" t="n">
        <f aca="false">G81*F91</f>
        <v>130.78890688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customFormat="false" ht="12.75" hidden="false" customHeight="true" outlineLevel="0" collapsed="false">
      <c r="A92" s="82"/>
      <c r="B92" s="83" t="s">
        <v>78</v>
      </c>
      <c r="C92" s="83"/>
      <c r="D92" s="83"/>
      <c r="E92" s="83"/>
      <c r="F92" s="84" t="n">
        <f aca="false">F84+F85+F86+F87+F88+F89+F90+F91</f>
        <v>0.368</v>
      </c>
      <c r="G92" s="85" t="n">
        <f aca="false">SUM(G84:G91)</f>
        <v>601.628971648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customFormat="false" ht="12.75" hidden="false" customHeight="true" outlineLevel="0" collapsed="false">
      <c r="A93" s="11"/>
      <c r="B93" s="34"/>
      <c r="C93" s="34"/>
      <c r="D93" s="34"/>
      <c r="E93" s="34"/>
      <c r="F93" s="34"/>
      <c r="G93" s="3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customFormat="false" ht="12.75" hidden="false" customHeight="true" outlineLevel="0" collapsed="false">
      <c r="A94" s="29" t="s">
        <v>175</v>
      </c>
      <c r="B94" s="29"/>
      <c r="C94" s="29"/>
      <c r="D94" s="29"/>
      <c r="E94" s="29"/>
      <c r="F94" s="29"/>
      <c r="G94" s="2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customFormat="false" ht="12.75" hidden="false" customHeight="true" outlineLevel="0" collapsed="false">
      <c r="A95" s="29"/>
      <c r="B95" s="29"/>
      <c r="C95" s="29"/>
      <c r="D95" s="29"/>
      <c r="E95" s="29"/>
      <c r="F95" s="29"/>
      <c r="G95" s="2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customFormat="false" ht="12.75" hidden="false" customHeight="true" outlineLevel="0" collapsed="false">
      <c r="A96" s="29" t="s">
        <v>176</v>
      </c>
      <c r="B96" s="29"/>
      <c r="C96" s="29"/>
      <c r="D96" s="29"/>
      <c r="E96" s="29"/>
      <c r="F96" s="29"/>
      <c r="G96" s="2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customFormat="false" ht="12.75" hidden="false" customHeight="true" outlineLevel="0" collapsed="false">
      <c r="A97" s="29"/>
      <c r="B97" s="29"/>
      <c r="C97" s="29"/>
      <c r="D97" s="29"/>
      <c r="E97" s="29"/>
      <c r="F97" s="29"/>
      <c r="G97" s="29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customFormat="false" ht="12.75" hidden="false" customHeight="true" outlineLevel="0" collapsed="false">
      <c r="A98" s="11"/>
      <c r="B98" s="34"/>
      <c r="C98" s="34"/>
      <c r="D98" s="34"/>
      <c r="E98" s="34"/>
      <c r="F98" s="34"/>
      <c r="G98" s="3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customFormat="false" ht="12.75" hidden="false" customHeight="true" outlineLevel="0" collapsed="false">
      <c r="A99" s="77" t="s">
        <v>177</v>
      </c>
      <c r="B99" s="77"/>
      <c r="C99" s="77"/>
      <c r="D99" s="77"/>
      <c r="E99" s="77"/>
      <c r="F99" s="77"/>
      <c r="G99" s="77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customFormat="false" ht="12.75" hidden="false" customHeight="true" outlineLevel="0" collapsed="false">
      <c r="A100" s="30"/>
      <c r="B100" s="30"/>
      <c r="C100" s="30"/>
      <c r="D100" s="30"/>
      <c r="E100" s="30"/>
      <c r="F100" s="30"/>
      <c r="G100" s="3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customFormat="false" ht="12.75" hidden="false" customHeight="true" outlineLevel="0" collapsed="false">
      <c r="A101" s="88" t="s">
        <v>82</v>
      </c>
      <c r="B101" s="88"/>
      <c r="C101" s="88"/>
      <c r="D101" s="88"/>
      <c r="E101" s="88"/>
      <c r="F101" s="88"/>
      <c r="G101" s="88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customFormat="false" ht="12.75" hidden="false" customHeight="true" outlineLevel="0" collapsed="false">
      <c r="A102" s="11"/>
      <c r="B102" s="34"/>
      <c r="C102" s="34"/>
      <c r="D102" s="34"/>
      <c r="E102" s="34"/>
      <c r="F102" s="34"/>
      <c r="G102" s="3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customFormat="false" ht="14.25" hidden="false" customHeight="true" outlineLevel="0" collapsed="false">
      <c r="A103" s="80" t="s">
        <v>83</v>
      </c>
      <c r="B103" s="89" t="s">
        <v>84</v>
      </c>
      <c r="C103" s="89"/>
      <c r="D103" s="89"/>
      <c r="E103" s="89"/>
      <c r="F103" s="90" t="s">
        <v>85</v>
      </c>
      <c r="G103" s="90"/>
      <c r="H103" s="166" t="s">
        <v>86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customFormat="false" ht="14.25" hidden="false" customHeight="true" outlineLevel="0" collapsed="false">
      <c r="A104" s="54" t="s">
        <v>6</v>
      </c>
      <c r="B104" s="55" t="s">
        <v>87</v>
      </c>
      <c r="C104" s="55"/>
      <c r="D104" s="55"/>
      <c r="E104" s="55"/>
      <c r="F104" s="167" t="n">
        <v>0</v>
      </c>
      <c r="G104" s="167"/>
      <c r="H104" s="168" t="n">
        <v>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customFormat="false" ht="14.25" hidden="false" customHeight="true" outlineLevel="0" collapsed="false">
      <c r="A105" s="54" t="s">
        <v>8</v>
      </c>
      <c r="B105" s="55" t="s">
        <v>89</v>
      </c>
      <c r="C105" s="55"/>
      <c r="D105" s="55"/>
      <c r="E105" s="55"/>
      <c r="F105" s="94" t="n">
        <f aca="false">22*7.08</f>
        <v>155.76</v>
      </c>
      <c r="G105" s="94"/>
      <c r="H105" s="169" t="n">
        <f aca="false">155.76*0.8</f>
        <v>124.608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customFormat="false" ht="14.25" hidden="false" customHeight="true" outlineLevel="0" collapsed="false">
      <c r="A106" s="54" t="s">
        <v>11</v>
      </c>
      <c r="B106" s="55" t="s">
        <v>90</v>
      </c>
      <c r="C106" s="55"/>
      <c r="D106" s="55"/>
      <c r="E106" s="55"/>
      <c r="F106" s="170" t="n">
        <v>40.2</v>
      </c>
      <c r="G106" s="170"/>
      <c r="H106" s="169" t="n">
        <v>40.2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customFormat="false" ht="14.25" hidden="false" customHeight="true" outlineLevel="0" collapsed="false">
      <c r="A107" s="54" t="s">
        <v>14</v>
      </c>
      <c r="B107" s="55" t="s">
        <v>91</v>
      </c>
      <c r="C107" s="55"/>
      <c r="D107" s="55"/>
      <c r="E107" s="55"/>
      <c r="F107" s="98" t="n">
        <v>100</v>
      </c>
      <c r="G107" s="98"/>
      <c r="H107" s="169" t="n">
        <f aca="false">100*0.8</f>
        <v>80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customFormat="false" ht="14.25" hidden="false" customHeight="true" outlineLevel="0" collapsed="false">
      <c r="A108" s="54" t="s">
        <v>44</v>
      </c>
      <c r="B108" s="55" t="s">
        <v>92</v>
      </c>
      <c r="C108" s="55"/>
      <c r="D108" s="55"/>
      <c r="E108" s="55"/>
      <c r="F108" s="98" t="n">
        <v>10</v>
      </c>
      <c r="G108" s="98"/>
      <c r="H108" s="171" t="n">
        <v>10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customFormat="false" ht="14.25" hidden="false" customHeight="true" outlineLevel="0" collapsed="false">
      <c r="A109" s="99" t="s">
        <v>50</v>
      </c>
      <c r="B109" s="99"/>
      <c r="C109" s="99"/>
      <c r="D109" s="99"/>
      <c r="E109" s="99"/>
      <c r="F109" s="85" t="n">
        <f aca="false">F104+F105+F106+F107+F108</f>
        <v>305.96</v>
      </c>
      <c r="G109" s="85"/>
      <c r="H109" s="172" t="n">
        <f aca="false">H104+H105+H106+H107+H108</f>
        <v>254.808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customFormat="false" ht="12.75" hidden="false" customHeight="true" outlineLevel="0" collapsed="false">
      <c r="A110" s="101"/>
      <c r="B110" s="101"/>
      <c r="C110" s="101"/>
      <c r="D110" s="101"/>
      <c r="E110" s="101"/>
      <c r="F110" s="101"/>
      <c r="G110" s="10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customFormat="false" ht="12.75" hidden="false" customHeight="true" outlineLevel="0" collapsed="false">
      <c r="A111" s="29" t="s">
        <v>178</v>
      </c>
      <c r="B111" s="29"/>
      <c r="C111" s="29"/>
      <c r="D111" s="29"/>
      <c r="E111" s="29"/>
      <c r="F111" s="29"/>
      <c r="G111" s="29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customFormat="false" ht="14.25" hidden="false" customHeight="true" outlineLevel="0" collapsed="false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customFormat="false" ht="14.25" hidden="false" customHeight="true" outlineLevel="0" collapsed="false">
      <c r="A113" s="29" t="s">
        <v>179</v>
      </c>
      <c r="B113" s="29"/>
      <c r="C113" s="29"/>
      <c r="D113" s="29"/>
      <c r="E113" s="29"/>
      <c r="F113" s="29"/>
      <c r="G113" s="29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customFormat="false" ht="14.25" hidden="false" customHeight="true" outlineLevel="0" collapsed="false">
      <c r="A114" s="29"/>
      <c r="B114" s="29"/>
      <c r="C114" s="29"/>
      <c r="D114" s="29"/>
      <c r="E114" s="29"/>
      <c r="F114" s="29"/>
      <c r="G114" s="29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="1" customFormat="true" ht="14.25" hidden="false" customHeight="true" outlineLevel="0" collapsed="false">
      <c r="A115" s="173" t="s">
        <v>180</v>
      </c>
    </row>
    <row r="116" s="1" customFormat="true" ht="14.25" hidden="false" customHeight="true" outlineLevel="0" collapsed="false">
      <c r="A116" s="0"/>
    </row>
    <row r="117" customFormat="false" ht="14.25" hidden="false" customHeight="true" outlineLevel="0" collapsed="false">
      <c r="A117" s="29" t="s">
        <v>96</v>
      </c>
      <c r="B117" s="29"/>
      <c r="C117" s="29"/>
      <c r="D117" s="29"/>
      <c r="E117" s="29"/>
      <c r="F117" s="29"/>
      <c r="G117" s="29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customFormat="false" ht="14.25" hidden="false" customHeight="true" outlineLevel="0" collapsed="false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customFormat="false" ht="14.25" hidden="false" customHeight="true" outlineLevel="0" collapsed="false">
      <c r="A119" s="80" t="n">
        <v>2</v>
      </c>
      <c r="B119" s="22" t="s">
        <v>97</v>
      </c>
      <c r="C119" s="22"/>
      <c r="D119" s="22"/>
      <c r="E119" s="22"/>
      <c r="F119" s="90" t="s">
        <v>39</v>
      </c>
      <c r="G119" s="9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customFormat="false" ht="14.25" hidden="false" customHeight="true" outlineLevel="0" collapsed="false">
      <c r="A120" s="54" t="s">
        <v>55</v>
      </c>
      <c r="B120" s="6" t="s">
        <v>98</v>
      </c>
      <c r="C120" s="6"/>
      <c r="D120" s="6"/>
      <c r="E120" s="6"/>
      <c r="F120" s="98" t="n">
        <f aca="false">G68</f>
        <v>277.341336</v>
      </c>
      <c r="G120" s="9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customFormat="false" ht="12.75" hidden="false" customHeight="true" outlineLevel="0" collapsed="false">
      <c r="A121" s="54" t="s">
        <v>65</v>
      </c>
      <c r="B121" s="6" t="s">
        <v>66</v>
      </c>
      <c r="C121" s="6"/>
      <c r="D121" s="6"/>
      <c r="E121" s="6"/>
      <c r="F121" s="98" t="n">
        <f aca="false">G92</f>
        <v>601.628971648</v>
      </c>
      <c r="G121" s="98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customFormat="false" ht="12.75" hidden="false" customHeight="true" outlineLevel="0" collapsed="false">
      <c r="A122" s="54" t="s">
        <v>83</v>
      </c>
      <c r="B122" s="6" t="s">
        <v>99</v>
      </c>
      <c r="C122" s="6"/>
      <c r="D122" s="6"/>
      <c r="E122" s="6"/>
      <c r="F122" s="98" t="n">
        <f aca="false">F109</f>
        <v>305.96</v>
      </c>
      <c r="G122" s="9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customFormat="false" ht="12.75" hidden="false" customHeight="true" outlineLevel="0" collapsed="false">
      <c r="A123" s="99" t="s">
        <v>50</v>
      </c>
      <c r="B123" s="99"/>
      <c r="C123" s="99"/>
      <c r="D123" s="99"/>
      <c r="E123" s="99"/>
      <c r="F123" s="85" t="n">
        <f aca="false">F120+F121+F122</f>
        <v>1184.930307648</v>
      </c>
      <c r="G123" s="8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customFormat="false" ht="12.75" hidden="false" customHeight="true" outlineLevel="0" collapsed="false">
      <c r="A124" s="34"/>
      <c r="B124" s="34"/>
      <c r="C124" s="34"/>
      <c r="D124" s="34"/>
      <c r="E124" s="34"/>
      <c r="F124" s="34"/>
      <c r="G124" s="3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customFormat="false" ht="12.75" hidden="false" customHeight="true" outlineLevel="0" collapsed="false">
      <c r="A125" s="62" t="s">
        <v>100</v>
      </c>
      <c r="B125" s="62"/>
      <c r="C125" s="62"/>
      <c r="D125" s="62"/>
      <c r="E125" s="62"/>
      <c r="F125" s="62"/>
      <c r="G125" s="6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customFormat="false" ht="14.25" hidden="false" customHeight="true" outlineLevel="0" collapsed="false">
      <c r="A126" s="1"/>
      <c r="B126" s="34"/>
      <c r="C126" s="34"/>
      <c r="D126" s="34"/>
      <c r="E126" s="34"/>
      <c r="F126" s="34"/>
      <c r="G126" s="3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customFormat="false" ht="14.25" hidden="false" customHeight="true" outlineLevel="0" collapsed="false">
      <c r="A127" s="63" t="n">
        <v>3</v>
      </c>
      <c r="B127" s="64" t="s">
        <v>101</v>
      </c>
      <c r="C127" s="64"/>
      <c r="D127" s="64"/>
      <c r="E127" s="64"/>
      <c r="F127" s="64" t="s">
        <v>57</v>
      </c>
      <c r="G127" s="65" t="s">
        <v>39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customFormat="false" ht="14.25" hidden="false" customHeight="true" outlineLevel="0" collapsed="false">
      <c r="A128" s="66" t="s">
        <v>6</v>
      </c>
      <c r="B128" s="13" t="s">
        <v>102</v>
      </c>
      <c r="C128" s="13"/>
      <c r="D128" s="13"/>
      <c r="E128" s="13"/>
      <c r="F128" s="102" t="n">
        <v>0.0042</v>
      </c>
      <c r="G128" s="103" t="n">
        <f aca="false">F54*F128</f>
        <v>5.701584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customFormat="false" ht="12.75" hidden="false" customHeight="true" outlineLevel="0" collapsed="false">
      <c r="A129" s="15" t="s">
        <v>8</v>
      </c>
      <c r="B129" s="16" t="s">
        <v>103</v>
      </c>
      <c r="C129" s="16"/>
      <c r="D129" s="16"/>
      <c r="E129" s="16"/>
      <c r="F129" s="104" t="n">
        <v>0.0003</v>
      </c>
      <c r="G129" s="103" t="n">
        <f aca="false">F54*F129</f>
        <v>0.407256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customFormat="false" ht="24" hidden="false" customHeight="true" outlineLevel="0" collapsed="false">
      <c r="A130" s="15" t="s">
        <v>11</v>
      </c>
      <c r="B130" s="16" t="s">
        <v>104</v>
      </c>
      <c r="C130" s="16"/>
      <c r="D130" s="16"/>
      <c r="E130" s="16"/>
      <c r="F130" s="104" t="n">
        <v>0.05</v>
      </c>
      <c r="G130" s="103" t="n">
        <f aca="false">F54*F130</f>
        <v>67.876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customFormat="false" ht="14.25" hidden="false" customHeight="true" outlineLevel="0" collapsed="false">
      <c r="A131" s="15" t="s">
        <v>14</v>
      </c>
      <c r="B131" s="16" t="s">
        <v>105</v>
      </c>
      <c r="C131" s="16"/>
      <c r="D131" s="16"/>
      <c r="E131" s="16"/>
      <c r="F131" s="104" t="n">
        <v>0.0194</v>
      </c>
      <c r="G131" s="103" t="n">
        <f aca="false">F54*F131</f>
        <v>26.335888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customFormat="false" ht="12.75" hidden="false" customHeight="true" outlineLevel="0" collapsed="false">
      <c r="A132" s="15" t="s">
        <v>44</v>
      </c>
      <c r="B132" s="16" t="s">
        <v>106</v>
      </c>
      <c r="C132" s="16"/>
      <c r="D132" s="16"/>
      <c r="E132" s="16"/>
      <c r="F132" s="104" t="n">
        <v>0.0072</v>
      </c>
      <c r="G132" s="37" t="n">
        <v>6.9</v>
      </c>
      <c r="H132" s="1"/>
      <c r="I132" s="105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customFormat="false" ht="12.75" hidden="false" customHeight="true" outlineLevel="0" collapsed="false">
      <c r="A133" s="106"/>
      <c r="B133" s="107" t="s">
        <v>107</v>
      </c>
      <c r="C133" s="107"/>
      <c r="D133" s="107"/>
      <c r="E133" s="107"/>
      <c r="F133" s="108" t="n">
        <v>0.0702</v>
      </c>
      <c r="G133" s="109" t="n">
        <f aca="false">SUM(G128:G132)</f>
        <v>107.220728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customFormat="false" ht="12.75" hidden="false" customHeight="true" outlineLevel="0" collapsed="false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customFormat="false" ht="12.75" hidden="false" customHeight="true" outlineLevel="0" collapsed="false">
      <c r="A135" s="62" t="s">
        <v>108</v>
      </c>
      <c r="B135" s="62"/>
      <c r="C135" s="62"/>
      <c r="D135" s="62"/>
      <c r="E135" s="62"/>
      <c r="F135" s="62"/>
      <c r="G135" s="6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customFormat="false" ht="12.75" hidden="false" customHeight="true" outlineLevel="0" collapsed="false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customFormat="false" ht="35.25" hidden="false" customHeight="true" outlineLevel="0" collapsed="false">
      <c r="A137" s="29" t="s">
        <v>181</v>
      </c>
      <c r="B137" s="29"/>
      <c r="C137" s="29"/>
      <c r="D137" s="29"/>
      <c r="E137" s="29"/>
      <c r="F137" s="29"/>
      <c r="G137" s="2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customFormat="false" ht="12.75" hidden="false" customHeight="true" outlineLevel="0" collapsed="false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customFormat="false" ht="12.75" hidden="false" customHeight="true" outlineLevel="0" collapsed="false">
      <c r="A139" s="29" t="s">
        <v>182</v>
      </c>
      <c r="B139" s="29"/>
      <c r="C139" s="29"/>
      <c r="D139" s="29"/>
      <c r="E139" s="29"/>
      <c r="F139" s="29"/>
      <c r="G139" s="29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customFormat="false" ht="12.75" hidden="false" customHeight="true" outlineLevel="0" collapsed="false">
      <c r="A140" s="30"/>
      <c r="B140" s="30"/>
      <c r="C140" s="30"/>
      <c r="D140" s="30"/>
      <c r="E140" s="30"/>
      <c r="F140" s="30"/>
      <c r="G140" s="30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customFormat="false" ht="12.75" hidden="false" customHeight="true" outlineLevel="0" collapsed="false">
      <c r="A141" s="78" t="s">
        <v>111</v>
      </c>
      <c r="B141" s="78"/>
      <c r="C141" s="78"/>
      <c r="D141" s="78"/>
      <c r="E141" s="78"/>
      <c r="F141" s="78"/>
      <c r="G141" s="110" t="n">
        <f aca="false">F54+F123+G133</f>
        <v>2649.671035648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customFormat="false" ht="12.75" hidden="false" customHeight="true" outlineLevel="0" collapsed="false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customFormat="false" ht="12.75" hidden="false" customHeight="true" outlineLevel="0" collapsed="false">
      <c r="A143" s="62" t="s">
        <v>112</v>
      </c>
      <c r="B143" s="62"/>
      <c r="C143" s="62"/>
      <c r="D143" s="62"/>
      <c r="E143" s="62"/>
      <c r="F143" s="62"/>
      <c r="G143" s="6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customFormat="false" ht="12.75" hidden="false" customHeight="true" outlineLevel="0" collapsed="false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customFormat="false" ht="12.75" hidden="false" customHeight="true" outlineLevel="0" collapsed="false">
      <c r="A145" s="63" t="s">
        <v>113</v>
      </c>
      <c r="B145" s="64" t="s">
        <v>114</v>
      </c>
      <c r="C145" s="64"/>
      <c r="D145" s="64"/>
      <c r="E145" s="64"/>
      <c r="F145" s="111" t="s">
        <v>57</v>
      </c>
      <c r="G145" s="65" t="s">
        <v>39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customFormat="false" ht="12.75" hidden="false" customHeight="true" outlineLevel="0" collapsed="false">
      <c r="A146" s="54" t="s">
        <v>6</v>
      </c>
      <c r="B146" s="59" t="s">
        <v>115</v>
      </c>
      <c r="C146" s="59"/>
      <c r="D146" s="59"/>
      <c r="E146" s="59"/>
      <c r="F146" s="70" t="n">
        <v>0.0166</v>
      </c>
      <c r="G146" s="112" t="n">
        <f aca="false">G141*F146</f>
        <v>43.9845391917568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customFormat="false" ht="14.25" hidden="false" customHeight="true" outlineLevel="0" collapsed="false">
      <c r="A147" s="54" t="s">
        <v>8</v>
      </c>
      <c r="B147" s="59" t="s">
        <v>116</v>
      </c>
      <c r="C147" s="59"/>
      <c r="D147" s="59"/>
      <c r="E147" s="59"/>
      <c r="F147" s="70" t="n">
        <v>0.0002</v>
      </c>
      <c r="G147" s="112" t="n">
        <f aca="false">G141*F147</f>
        <v>0.5299342071296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customFormat="false" ht="14.25" hidden="false" customHeight="true" outlineLevel="0" collapsed="false">
      <c r="A148" s="54" t="s">
        <v>11</v>
      </c>
      <c r="B148" s="59" t="s">
        <v>117</v>
      </c>
      <c r="C148" s="59"/>
      <c r="D148" s="59"/>
      <c r="E148" s="59"/>
      <c r="F148" s="70" t="n">
        <v>0.0003</v>
      </c>
      <c r="G148" s="112" t="n">
        <f aca="false">G141*F148</f>
        <v>0.7949013106944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customFormat="false" ht="12.75" hidden="false" customHeight="true" outlineLevel="0" collapsed="false">
      <c r="A149" s="54" t="s">
        <v>14</v>
      </c>
      <c r="B149" s="59" t="s">
        <v>118</v>
      </c>
      <c r="C149" s="59"/>
      <c r="D149" s="59"/>
      <c r="E149" s="59"/>
      <c r="F149" s="70" t="n">
        <v>0.0028</v>
      </c>
      <c r="G149" s="112" t="n">
        <f aca="false">G141*F149</f>
        <v>7.4190788998144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customFormat="false" ht="12.75" hidden="false" customHeight="true" outlineLevel="0" collapsed="false">
      <c r="A150" s="113" t="s">
        <v>44</v>
      </c>
      <c r="B150" s="114" t="s">
        <v>119</v>
      </c>
      <c r="C150" s="114"/>
      <c r="D150" s="114"/>
      <c r="E150" s="114"/>
      <c r="F150" s="115" t="n">
        <v>0</v>
      </c>
      <c r="G150" s="112" t="n">
        <f aca="false">G141*F150</f>
        <v>0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customFormat="false" ht="14.25" hidden="false" customHeight="true" outlineLevel="0" collapsed="false">
      <c r="A151" s="106"/>
      <c r="B151" s="107" t="s">
        <v>107</v>
      </c>
      <c r="C151" s="107"/>
      <c r="D151" s="107"/>
      <c r="E151" s="107"/>
      <c r="F151" s="116" t="n">
        <f aca="false">SUM(F146:F150)</f>
        <v>0.0199</v>
      </c>
      <c r="G151" s="109" t="n">
        <f aca="false">SUM(G146:G150)</f>
        <v>52.7284536093952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customFormat="false" ht="14.25" hidden="false" customHeight="true" outlineLevel="0" collapsed="false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customFormat="false" ht="14.25" hidden="false" customHeight="true" outlineLevel="0" collapsed="false">
      <c r="A153" s="29" t="s">
        <v>183</v>
      </c>
      <c r="B153" s="29"/>
      <c r="C153" s="29"/>
      <c r="D153" s="29"/>
      <c r="E153" s="29"/>
      <c r="F153" s="29"/>
      <c r="G153" s="29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customFormat="false" ht="14.25" hidden="false" customHeight="true" outlineLevel="0" collapsed="false">
      <c r="A154" s="29"/>
      <c r="B154" s="29"/>
      <c r="C154" s="29"/>
      <c r="D154" s="29"/>
      <c r="E154" s="29"/>
      <c r="F154" s="29"/>
      <c r="G154" s="29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customFormat="false" ht="14.25" hidden="false" customHeight="true" outlineLevel="0" collapsed="false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customFormat="false" ht="14.25" hidden="false" customHeight="true" outlineLevel="0" collapsed="false">
      <c r="A156" s="62" t="s">
        <v>121</v>
      </c>
      <c r="B156" s="62"/>
      <c r="C156" s="62"/>
      <c r="D156" s="62"/>
      <c r="E156" s="62"/>
      <c r="F156" s="62"/>
      <c r="G156" s="6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customFormat="false" ht="14.25" hidden="false" customHeight="true" outlineLevel="0" collapsed="false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customFormat="false" ht="14.25" hidden="false" customHeight="true" outlineLevel="0" collapsed="false">
      <c r="A158" s="63" t="s">
        <v>122</v>
      </c>
      <c r="B158" s="64" t="s">
        <v>123</v>
      </c>
      <c r="C158" s="64"/>
      <c r="D158" s="64"/>
      <c r="E158" s="64"/>
      <c r="F158" s="111" t="s">
        <v>57</v>
      </c>
      <c r="G158" s="65" t="s">
        <v>39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customFormat="false" ht="14.25" hidden="false" customHeight="true" outlineLevel="0" collapsed="false">
      <c r="A159" s="50" t="s">
        <v>6</v>
      </c>
      <c r="B159" s="67" t="s">
        <v>124</v>
      </c>
      <c r="C159" s="67"/>
      <c r="D159" s="67"/>
      <c r="E159" s="67"/>
      <c r="F159" s="68" t="n">
        <v>0</v>
      </c>
      <c r="G159" s="112" t="n">
        <f aca="false">G141*F159</f>
        <v>0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customFormat="false" ht="14.25" hidden="false" customHeight="true" outlineLevel="0" collapsed="false">
      <c r="A160" s="71" t="s">
        <v>60</v>
      </c>
      <c r="B160" s="71"/>
      <c r="C160" s="71"/>
      <c r="D160" s="71"/>
      <c r="E160" s="71"/>
      <c r="F160" s="116"/>
      <c r="G160" s="109" t="n">
        <f aca="false">G159</f>
        <v>0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customFormat="false" ht="14.25" hidden="false" customHeight="true" outlineLevel="0" collapsed="false">
      <c r="A161" s="117"/>
      <c r="B161" s="10"/>
      <c r="C161" s="10"/>
      <c r="D161" s="10"/>
      <c r="E161" s="10"/>
      <c r="F161" s="118"/>
      <c r="G161" s="119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customFormat="false" ht="14.25" hidden="false" customHeight="true" outlineLevel="0" collapsed="false">
      <c r="A162" s="29" t="s">
        <v>184</v>
      </c>
      <c r="B162" s="29"/>
      <c r="C162" s="29"/>
      <c r="D162" s="29"/>
      <c r="E162" s="29"/>
      <c r="F162" s="29"/>
      <c r="G162" s="29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customFormat="false" ht="14.25" hidden="false" customHeight="true" outlineLevel="0" collapsed="false">
      <c r="A163" s="29"/>
      <c r="B163" s="29"/>
      <c r="C163" s="29"/>
      <c r="D163" s="29"/>
      <c r="E163" s="29"/>
      <c r="F163" s="29"/>
      <c r="G163" s="2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customFormat="false" ht="14.25" hidden="false" customHeight="true" outlineLevel="0" collapsed="false">
      <c r="A164" s="117"/>
      <c r="B164" s="10"/>
      <c r="C164" s="10"/>
      <c r="D164" s="10"/>
      <c r="E164" s="10"/>
      <c r="F164" s="118"/>
      <c r="G164" s="119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customFormat="false" ht="14.25" hidden="false" customHeight="true" outlineLevel="0" collapsed="false">
      <c r="A165" s="29" t="s">
        <v>126</v>
      </c>
      <c r="B165" s="29"/>
      <c r="C165" s="29"/>
      <c r="D165" s="29"/>
      <c r="E165" s="29"/>
      <c r="F165" s="29"/>
      <c r="G165" s="29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customFormat="false" ht="14.25" hidden="false" customHeight="true" outlineLevel="0" collapsed="false">
      <c r="A166" s="120"/>
      <c r="B166" s="120"/>
      <c r="C166" s="120"/>
      <c r="D166" s="120"/>
      <c r="E166" s="120"/>
      <c r="F166" s="120"/>
      <c r="G166" s="120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customFormat="false" ht="14.25" hidden="false" customHeight="true" outlineLevel="0" collapsed="false">
      <c r="A167" s="63" t="n">
        <v>4</v>
      </c>
      <c r="B167" s="121"/>
      <c r="C167" s="64"/>
      <c r="D167" s="64"/>
      <c r="E167" s="64"/>
      <c r="F167" s="48" t="s">
        <v>57</v>
      </c>
      <c r="G167" s="65" t="s">
        <v>39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customFormat="false" ht="14.25" hidden="false" customHeight="true" outlineLevel="0" collapsed="false">
      <c r="A168" s="50" t="s">
        <v>113</v>
      </c>
      <c r="B168" s="59" t="s">
        <v>127</v>
      </c>
      <c r="C168" s="59"/>
      <c r="D168" s="59"/>
      <c r="E168" s="59"/>
      <c r="F168" s="68"/>
      <c r="G168" s="122" t="n">
        <f aca="false">G151</f>
        <v>52.7284536093952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customFormat="false" ht="14.25" hidden="false" customHeight="true" outlineLevel="0" collapsed="false">
      <c r="A169" s="54" t="s">
        <v>122</v>
      </c>
      <c r="B169" s="59" t="s">
        <v>128</v>
      </c>
      <c r="C169" s="59"/>
      <c r="D169" s="59"/>
      <c r="E169" s="59"/>
      <c r="F169" s="70"/>
      <c r="G169" s="122" t="n">
        <f aca="false">G160</f>
        <v>0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customFormat="false" ht="12.75" hidden="false" customHeight="true" outlineLevel="0" collapsed="false">
      <c r="A170" s="106"/>
      <c r="B170" s="107" t="s">
        <v>107</v>
      </c>
      <c r="C170" s="107"/>
      <c r="D170" s="107"/>
      <c r="E170" s="107"/>
      <c r="F170" s="116"/>
      <c r="G170" s="109" t="n">
        <f aca="false">G168+G169</f>
        <v>52.7284536093952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customFormat="false" ht="12.75" hidden="false" customHeight="true" outlineLevel="0" collapsed="false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customFormat="false" ht="12.75" hidden="false" customHeight="true" outlineLevel="0" collapsed="false">
      <c r="A172" s="62" t="s">
        <v>129</v>
      </c>
      <c r="B172" s="62"/>
      <c r="C172" s="62"/>
      <c r="D172" s="62"/>
      <c r="E172" s="62"/>
      <c r="F172" s="62"/>
      <c r="G172" s="6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customFormat="false" ht="12.75" hidden="false" customHeight="true" outlineLevel="0" collapsed="false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customFormat="false" ht="12.75" hidden="false" customHeight="true" outlineLevel="0" collapsed="false">
      <c r="A174" s="22" t="n">
        <v>5</v>
      </c>
      <c r="B174" s="23" t="s">
        <v>130</v>
      </c>
      <c r="C174" s="23"/>
      <c r="D174" s="23"/>
      <c r="E174" s="23"/>
      <c r="F174" s="24" t="s">
        <v>39</v>
      </c>
      <c r="G174" s="2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customFormat="false" ht="12.75" hidden="false" customHeight="true" outlineLevel="0" collapsed="false">
      <c r="A175" s="15" t="s">
        <v>6</v>
      </c>
      <c r="B175" s="16" t="s">
        <v>131</v>
      </c>
      <c r="C175" s="16"/>
      <c r="D175" s="16"/>
      <c r="E175" s="16"/>
      <c r="F175" s="123" t="n">
        <v>26.37</v>
      </c>
      <c r="G175" s="12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customFormat="false" ht="12.75" hidden="false" customHeight="true" outlineLevel="0" collapsed="false">
      <c r="A176" s="15" t="s">
        <v>8</v>
      </c>
      <c r="B176" s="16" t="s">
        <v>132</v>
      </c>
      <c r="C176" s="16"/>
      <c r="D176" s="16"/>
      <c r="E176" s="16"/>
      <c r="F176" s="123" t="n">
        <v>259.42</v>
      </c>
      <c r="G176" s="12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customFormat="false" ht="12.75" hidden="false" customHeight="true" outlineLevel="0" collapsed="false">
      <c r="A177" s="15" t="s">
        <v>11</v>
      </c>
      <c r="B177" s="124" t="s">
        <v>133</v>
      </c>
      <c r="C177" s="124"/>
      <c r="D177" s="124"/>
      <c r="E177" s="124"/>
      <c r="F177" s="123" t="n">
        <v>10.83</v>
      </c>
      <c r="G177" s="12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customFormat="false" ht="12.75" hidden="false" customHeight="true" outlineLevel="0" collapsed="false">
      <c r="A178" s="15" t="s">
        <v>14</v>
      </c>
      <c r="B178" s="124" t="s">
        <v>134</v>
      </c>
      <c r="C178" s="124"/>
      <c r="D178" s="124"/>
      <c r="E178" s="124"/>
      <c r="F178" s="123" t="n">
        <v>39.24</v>
      </c>
      <c r="G178" s="12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customFormat="false" ht="12.75" hidden="false" customHeight="true" outlineLevel="0" collapsed="false">
      <c r="A179" s="125"/>
      <c r="B179" s="126" t="s">
        <v>50</v>
      </c>
      <c r="C179" s="126"/>
      <c r="D179" s="126"/>
      <c r="E179" s="126"/>
      <c r="F179" s="127" t="n">
        <f aca="false">SUM(F175:G178)</f>
        <v>335.86</v>
      </c>
      <c r="G179" s="127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customFormat="false" ht="12.75" hidden="false" customHeight="true" outlineLevel="0" collapsed="false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customFormat="false" ht="12.75" hidden="false" customHeight="true" outlineLevel="0" collapsed="false">
      <c r="A181" s="29" t="s">
        <v>135</v>
      </c>
      <c r="B181" s="29"/>
      <c r="C181" s="29"/>
      <c r="D181" s="29"/>
      <c r="E181" s="29"/>
      <c r="F181" s="29"/>
      <c r="G181" s="2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customFormat="false" ht="12.75" hidden="false" customHeight="true" outlineLevel="0" collapsed="false">
      <c r="A182" s="4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customFormat="false" ht="12.75" hidden="false" customHeight="true" outlineLevel="0" collapsed="false">
      <c r="A183" s="128" t="s">
        <v>185</v>
      </c>
      <c r="B183" s="128"/>
      <c r="C183" s="128"/>
      <c r="D183" s="128"/>
      <c r="E183" s="128"/>
      <c r="F183" s="128"/>
      <c r="G183" s="128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customFormat="false" ht="12.75" hidden="false" customHeight="true" outlineLevel="0" collapsed="false">
      <c r="A184" s="129"/>
      <c r="B184" s="129"/>
      <c r="C184" s="129"/>
      <c r="D184" s="129"/>
      <c r="E184" s="129"/>
      <c r="F184" s="129"/>
      <c r="G184" s="12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customFormat="false" ht="12.75" hidden="false" customHeight="true" outlineLevel="0" collapsed="false">
      <c r="A185" s="29" t="s">
        <v>137</v>
      </c>
      <c r="B185" s="29"/>
      <c r="C185" s="29"/>
      <c r="D185" s="29"/>
      <c r="E185" s="29"/>
      <c r="F185" s="29"/>
      <c r="G185" s="130" t="n">
        <f aca="false">F207</f>
        <v>3038.25948925739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customFormat="false" ht="12.75" hidden="false" customHeight="true" outlineLevel="0" collapsed="false">
      <c r="A186" s="1"/>
      <c r="B186" s="9"/>
      <c r="C186" s="9"/>
      <c r="D186" s="9"/>
      <c r="E186" s="9"/>
      <c r="F186" s="9"/>
      <c r="G186" s="130" t="n">
        <f aca="false">G185+G188</f>
        <v>3129.40727393512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customFormat="false" ht="12.75" hidden="false" customHeight="true" outlineLevel="0" collapsed="false">
      <c r="A187" s="131" t="n">
        <v>6</v>
      </c>
      <c r="B187" s="132" t="s">
        <v>138</v>
      </c>
      <c r="C187" s="132"/>
      <c r="D187" s="132"/>
      <c r="E187" s="132"/>
      <c r="F187" s="132" t="s">
        <v>57</v>
      </c>
      <c r="G187" s="133" t="s">
        <v>39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customFormat="false" ht="12.75" hidden="false" customHeight="true" outlineLevel="0" collapsed="false">
      <c r="A188" s="134" t="s">
        <v>6</v>
      </c>
      <c r="B188" s="135" t="s">
        <v>139</v>
      </c>
      <c r="C188" s="135"/>
      <c r="D188" s="135"/>
      <c r="E188" s="135"/>
      <c r="F188" s="136" t="n">
        <v>0.03</v>
      </c>
      <c r="G188" s="137" t="n">
        <f aca="false">G185*F188</f>
        <v>91.1477846777219</v>
      </c>
      <c r="H188" s="5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customFormat="false" ht="12.75" hidden="false" customHeight="true" outlineLevel="0" collapsed="false">
      <c r="A189" s="138" t="s">
        <v>8</v>
      </c>
      <c r="B189" s="139" t="s">
        <v>140</v>
      </c>
      <c r="C189" s="139"/>
      <c r="D189" s="139"/>
      <c r="E189" s="139"/>
      <c r="F189" s="140" t="n">
        <v>0.0679</v>
      </c>
      <c r="G189" s="141" t="n">
        <f aca="false">G186*F189</f>
        <v>212.486753900194</v>
      </c>
      <c r="H189" s="57" t="n">
        <f aca="false">G186+G189</f>
        <v>3341.89402783531</v>
      </c>
      <c r="I189" s="14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customFormat="false" ht="14.25" hidden="false" customHeight="true" outlineLevel="0" collapsed="false">
      <c r="A190" s="138" t="s">
        <v>11</v>
      </c>
      <c r="B190" s="139" t="s">
        <v>141</v>
      </c>
      <c r="C190" s="139"/>
      <c r="D190" s="139"/>
      <c r="E190" s="139"/>
      <c r="F190" s="140"/>
      <c r="G190" s="143"/>
      <c r="H190" s="1"/>
      <c r="I190" s="14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customFormat="false" ht="12.75" hidden="false" customHeight="true" outlineLevel="0" collapsed="false">
      <c r="A191" s="138"/>
      <c r="B191" s="144" t="s">
        <v>142</v>
      </c>
      <c r="C191" s="144"/>
      <c r="D191" s="144"/>
      <c r="E191" s="144"/>
      <c r="F191" s="140" t="n">
        <v>0.076</v>
      </c>
      <c r="G191" s="141" t="n">
        <f aca="false">H189/0.8575*F191</f>
        <v>296.191190805229</v>
      </c>
      <c r="H191" s="5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customFormat="false" ht="14.25" hidden="false" customHeight="true" outlineLevel="0" collapsed="false">
      <c r="A192" s="138"/>
      <c r="B192" s="144" t="s">
        <v>143</v>
      </c>
      <c r="C192" s="144"/>
      <c r="D192" s="144"/>
      <c r="E192" s="144"/>
      <c r="F192" s="140" t="n">
        <v>0.0165</v>
      </c>
      <c r="G192" s="141" t="n">
        <f aca="false">H189/0.8575*F192</f>
        <v>64.3046664248194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customFormat="false" ht="14.25" hidden="false" customHeight="true" outlineLevel="0" collapsed="false">
      <c r="A193" s="138"/>
      <c r="B193" s="139" t="s">
        <v>144</v>
      </c>
      <c r="C193" s="139"/>
      <c r="D193" s="139"/>
      <c r="E193" s="139"/>
      <c r="F193" s="140" t="n">
        <v>0.05</v>
      </c>
      <c r="G193" s="141" t="n">
        <f aca="false">H189/0.8575*F193</f>
        <v>194.862625529756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customFormat="false" ht="14.25" hidden="false" customHeight="true" outlineLevel="0" collapsed="false">
      <c r="A194" s="145"/>
      <c r="B194" s="146" t="s">
        <v>50</v>
      </c>
      <c r="C194" s="146"/>
      <c r="D194" s="146"/>
      <c r="E194" s="146"/>
      <c r="F194" s="147"/>
      <c r="G194" s="148" t="n">
        <f aca="false">G188+G189+G191+G192+G193</f>
        <v>858.99302133772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customFormat="false" ht="14.25" hidden="false" customHeight="true" outlineLevel="0" collapsed="false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customFormat="false" ht="14.25" hidden="false" customHeight="true" outlineLevel="0" collapsed="false">
      <c r="A196" s="32" t="s">
        <v>145</v>
      </c>
      <c r="B196" s="32"/>
      <c r="C196" s="32"/>
      <c r="D196" s="32"/>
      <c r="E196" s="32"/>
      <c r="F196" s="32"/>
      <c r="G196" s="3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customFormat="false" ht="14.25" hidden="false" customHeight="true" outlineLevel="0" collapsed="false">
      <c r="A197" s="35" t="s">
        <v>146</v>
      </c>
      <c r="B197" s="35"/>
      <c r="C197" s="35"/>
      <c r="D197" s="35"/>
      <c r="E197" s="35"/>
      <c r="F197" s="35"/>
      <c r="G197" s="35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customFormat="false" ht="14.25" hidden="false" customHeight="true" outlineLevel="0" collapsed="false">
      <c r="A198" s="149"/>
      <c r="B198" s="9"/>
      <c r="C198" s="9"/>
      <c r="D198" s="9"/>
      <c r="E198" s="9"/>
      <c r="F198" s="9"/>
      <c r="G198" s="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customFormat="false" ht="14.25" hidden="false" customHeight="true" outlineLevel="0" collapsed="false">
      <c r="A199" s="29" t="s">
        <v>147</v>
      </c>
      <c r="B199" s="29"/>
      <c r="C199" s="29"/>
      <c r="D199" s="29"/>
      <c r="E199" s="29"/>
      <c r="F199" s="29"/>
      <c r="G199" s="2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customFormat="false" ht="14.25" hidden="false" customHeight="true" outlineLevel="0" collapsed="false">
      <c r="A200" s="34"/>
      <c r="B200" s="34"/>
      <c r="C200" s="34"/>
      <c r="D200" s="34"/>
      <c r="E200" s="34"/>
      <c r="F200" s="34"/>
      <c r="G200" s="3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customFormat="false" ht="12.75" hidden="false" customHeight="true" outlineLevel="0" collapsed="false">
      <c r="A201" s="150"/>
      <c r="B201" s="48" t="s">
        <v>148</v>
      </c>
      <c r="C201" s="48"/>
      <c r="D201" s="48"/>
      <c r="E201" s="48"/>
      <c r="F201" s="49" t="s">
        <v>149</v>
      </c>
      <c r="G201" s="4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customFormat="false" ht="14.25" hidden="false" customHeight="true" outlineLevel="0" collapsed="false">
      <c r="A202" s="66" t="s">
        <v>6</v>
      </c>
      <c r="B202" s="13" t="s">
        <v>150</v>
      </c>
      <c r="C202" s="13"/>
      <c r="D202" s="13"/>
      <c r="E202" s="13"/>
      <c r="F202" s="103" t="n">
        <f aca="false">F54</f>
        <v>1357.52</v>
      </c>
      <c r="G202" s="10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customFormat="false" ht="14.25" hidden="false" customHeight="true" outlineLevel="0" collapsed="false">
      <c r="A203" s="15" t="s">
        <v>8</v>
      </c>
      <c r="B203" s="16" t="s">
        <v>151</v>
      </c>
      <c r="C203" s="16"/>
      <c r="D203" s="16"/>
      <c r="E203" s="16"/>
      <c r="F203" s="37" t="n">
        <f aca="false">F123</f>
        <v>1184.930307648</v>
      </c>
      <c r="G203" s="37"/>
      <c r="H203" s="1"/>
      <c r="I203" s="1"/>
      <c r="J203" s="1"/>
      <c r="K203" s="151"/>
      <c r="L203" s="15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customFormat="false" ht="12.75" hidden="false" customHeight="true" outlineLevel="0" collapsed="false">
      <c r="A204" s="15" t="s">
        <v>11</v>
      </c>
      <c r="B204" s="16" t="s">
        <v>152</v>
      </c>
      <c r="C204" s="16"/>
      <c r="D204" s="16"/>
      <c r="E204" s="16"/>
      <c r="F204" s="37" t="n">
        <f aca="false">G133</f>
        <v>107.220728</v>
      </c>
      <c r="G204" s="37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customFormat="false" ht="14.25" hidden="false" customHeight="true" outlineLevel="0" collapsed="false">
      <c r="A205" s="15" t="s">
        <v>14</v>
      </c>
      <c r="B205" s="16" t="s">
        <v>153</v>
      </c>
      <c r="C205" s="16"/>
      <c r="D205" s="16"/>
      <c r="E205" s="16"/>
      <c r="F205" s="37" t="n">
        <f aca="false">G170</f>
        <v>52.7284536093952</v>
      </c>
      <c r="G205" s="37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customFormat="false" ht="14.25" hidden="false" customHeight="true" outlineLevel="0" collapsed="false">
      <c r="A206" s="15" t="s">
        <v>44</v>
      </c>
      <c r="B206" s="38" t="s">
        <v>154</v>
      </c>
      <c r="C206" s="38"/>
      <c r="D206" s="38"/>
      <c r="E206" s="38"/>
      <c r="F206" s="152" t="n">
        <f aca="false">F179</f>
        <v>335.86</v>
      </c>
      <c r="G206" s="152"/>
      <c r="H206" s="1"/>
      <c r="I206" s="1"/>
      <c r="J206" s="15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customFormat="false" ht="14.25" hidden="false" customHeight="true" outlineLevel="0" collapsed="false">
      <c r="A207" s="15" t="s">
        <v>155</v>
      </c>
      <c r="B207" s="15"/>
      <c r="C207" s="15"/>
      <c r="D207" s="15"/>
      <c r="E207" s="15"/>
      <c r="F207" s="154" t="n">
        <f aca="false">F202+F203+F204+F205+F206</f>
        <v>3038.25948925739</v>
      </c>
      <c r="G207" s="15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customFormat="false" ht="14.25" hidden="false" customHeight="true" outlineLevel="0" collapsed="false">
      <c r="A208" s="15" t="s">
        <v>46</v>
      </c>
      <c r="B208" s="16" t="s">
        <v>156</v>
      </c>
      <c r="C208" s="16"/>
      <c r="D208" s="16"/>
      <c r="E208" s="16"/>
      <c r="F208" s="152" t="n">
        <f aca="false">G194</f>
        <v>858.99302133772</v>
      </c>
      <c r="G208" s="15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customFormat="false" ht="14.25" hidden="false" customHeight="true" outlineLevel="0" collapsed="false">
      <c r="A209" s="47" t="s">
        <v>157</v>
      </c>
      <c r="B209" s="47"/>
      <c r="C209" s="47"/>
      <c r="D209" s="47"/>
      <c r="E209" s="47"/>
      <c r="F209" s="155" t="n">
        <f aca="false">F207+F208</f>
        <v>3897.25251059512</v>
      </c>
      <c r="G209" s="155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customFormat="false" ht="14.25" hidden="false" customHeight="true" outlineLevel="0" collapsed="false">
      <c r="A210" s="156"/>
      <c r="B210" s="156"/>
      <c r="C210" s="156"/>
      <c r="D210" s="156"/>
      <c r="E210" s="156"/>
      <c r="F210" s="156"/>
      <c r="G210" s="156"/>
      <c r="H210" s="1"/>
      <c r="I210" s="1"/>
      <c r="J210" s="1"/>
      <c r="K210" s="153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customFormat="false" ht="12.75" hidden="false" customHeight="true" outlineLevel="0" collapsed="false">
      <c r="A211" s="29" t="s">
        <v>158</v>
      </c>
      <c r="B211" s="29"/>
      <c r="C211" s="29"/>
      <c r="D211" s="29"/>
      <c r="E211" s="29"/>
      <c r="F211" s="29"/>
      <c r="G211" s="2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customFormat="false" ht="14.25" hidden="false" customHeight="true" outlineLevel="0" collapsed="false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customFormat="false" ht="38.25" hidden="false" customHeight="true" outlineLevel="0" collapsed="false">
      <c r="A213" s="22" t="s">
        <v>159</v>
      </c>
      <c r="B213" s="22"/>
      <c r="C213" s="23" t="s">
        <v>160</v>
      </c>
      <c r="D213" s="23" t="s">
        <v>161</v>
      </c>
      <c r="E213" s="23" t="s">
        <v>162</v>
      </c>
      <c r="F213" s="23" t="s">
        <v>163</v>
      </c>
      <c r="G213" s="24" t="s">
        <v>164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customFormat="false" ht="12.75" hidden="false" customHeight="true" outlineLevel="0" collapsed="false">
      <c r="A214" s="15" t="s">
        <v>165</v>
      </c>
      <c r="B214" s="16" t="s">
        <v>21</v>
      </c>
      <c r="C214" s="157" t="n">
        <v>3897.25</v>
      </c>
      <c r="D214" s="158" t="n">
        <v>2</v>
      </c>
      <c r="E214" s="157" t="n">
        <f aca="false">C214*D214</f>
        <v>7794.5</v>
      </c>
      <c r="F214" s="159" t="n">
        <v>1</v>
      </c>
      <c r="G214" s="37" t="n">
        <f aca="false">E214*F214</f>
        <v>7794.5</v>
      </c>
      <c r="H214" s="1"/>
      <c r="I214" s="1"/>
      <c r="J214" s="1"/>
      <c r="K214" s="15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customFormat="false" ht="14.25" hidden="false" customHeight="true" outlineLevel="0" collapsed="false">
      <c r="A215" s="99" t="s">
        <v>166</v>
      </c>
      <c r="B215" s="99"/>
      <c r="C215" s="99"/>
      <c r="D215" s="99"/>
      <c r="E215" s="99"/>
      <c r="F215" s="99"/>
      <c r="G215" s="160" t="n">
        <f aca="false">G214</f>
        <v>7794.5</v>
      </c>
      <c r="H215" s="1"/>
      <c r="I215" s="1"/>
      <c r="J215" s="1"/>
      <c r="K215" s="15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customFormat="false" ht="12.75" hidden="false" customHeight="true" outlineLevel="0" collapsed="false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customFormat="false" ht="12.75" hidden="false" customHeight="true" outlineLevel="0" collapsed="false">
      <c r="A217" s="88" t="s">
        <v>167</v>
      </c>
      <c r="B217" s="88"/>
      <c r="C217" s="88"/>
      <c r="D217" s="88"/>
      <c r="E217" s="88"/>
      <c r="F217" s="88"/>
      <c r="G217" s="88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customFormat="false" ht="14.25" hidden="false" customHeight="true" outlineLevel="0" collapsed="false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customFormat="false" ht="12.75" hidden="false" customHeight="true" outlineLevel="0" collapsed="false">
      <c r="A219" s="150"/>
      <c r="B219" s="48" t="s">
        <v>168</v>
      </c>
      <c r="C219" s="48"/>
      <c r="D219" s="48"/>
      <c r="E219" s="48"/>
      <c r="F219" s="48"/>
      <c r="G219" s="4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customFormat="false" ht="12.75" hidden="false" customHeight="true" outlineLevel="0" collapsed="false">
      <c r="A220" s="150"/>
      <c r="B220" s="48" t="s">
        <v>169</v>
      </c>
      <c r="C220" s="48"/>
      <c r="D220" s="48"/>
      <c r="E220" s="48"/>
      <c r="F220" s="49" t="s">
        <v>170</v>
      </c>
      <c r="G220" s="4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customFormat="false" ht="12.75" hidden="false" customHeight="true" outlineLevel="0" collapsed="false">
      <c r="A221" s="66" t="s">
        <v>6</v>
      </c>
      <c r="B221" s="161" t="s">
        <v>171</v>
      </c>
      <c r="C221" s="161"/>
      <c r="D221" s="161"/>
      <c r="E221" s="161"/>
      <c r="F221" s="162" t="n">
        <f aca="false">C214</f>
        <v>3897.25</v>
      </c>
      <c r="G221" s="16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customFormat="false" ht="12.75" hidden="false" customHeight="true" outlineLevel="0" collapsed="false">
      <c r="A222" s="15" t="s">
        <v>8</v>
      </c>
      <c r="B222" s="161" t="s">
        <v>172</v>
      </c>
      <c r="C222" s="161"/>
      <c r="D222" s="161"/>
      <c r="E222" s="161"/>
      <c r="F222" s="154" t="n">
        <f aca="false">G215</f>
        <v>7794.5</v>
      </c>
      <c r="G222" s="15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customFormat="false" ht="28.5" hidden="false" customHeight="true" outlineLevel="0" collapsed="false">
      <c r="A223" s="15" t="s">
        <v>11</v>
      </c>
      <c r="B223" s="6" t="s">
        <v>173</v>
      </c>
      <c r="C223" s="6"/>
      <c r="D223" s="6"/>
      <c r="E223" s="6"/>
      <c r="F223" s="154" t="n">
        <f aca="false">F222*12</f>
        <v>93534</v>
      </c>
      <c r="G223" s="15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customFormat="false" ht="12.75" hidden="false" customHeight="true" outlineLevel="0" collapsed="false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customFormat="false" ht="14.25" hidden="false" customHeight="true" outlineLevel="0" collapsed="false">
      <c r="A225" s="163" t="s">
        <v>174</v>
      </c>
      <c r="B225" s="163"/>
      <c r="C225" s="163"/>
      <c r="D225" s="163"/>
      <c r="E225" s="163"/>
      <c r="F225" s="163"/>
      <c r="G225" s="16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customFormat="false" ht="30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67.5" hidden="false" customHeight="true" outlineLevel="0" collapsed="false"/>
    <row r="234" customFormat="false" ht="36" hidden="false" customHeight="true" outlineLevel="0" collapsed="false"/>
    <row r="235" customFormat="false" ht="30" hidden="false" customHeight="true" outlineLevel="0" collapsed="false"/>
    <row r="236" customFormat="false" ht="13.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  <row r="1001" customFormat="false" ht="12.75" hidden="false" customHeight="true" outlineLevel="0" collapsed="false"/>
    <row r="1002" customFormat="false" ht="12.75" hidden="false" customHeight="true" outlineLevel="0" collapsed="false"/>
    <row r="1003" customFormat="false" ht="12.75" hidden="false" customHeight="true" outlineLevel="0" collapsed="false"/>
  </sheetData>
  <mergeCells count="207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B48:E48"/>
    <mergeCell ref="F48:G48"/>
    <mergeCell ref="B49:E49"/>
    <mergeCell ref="F49:G49"/>
    <mergeCell ref="B50:E50"/>
    <mergeCell ref="F50:G50"/>
    <mergeCell ref="B51:E51"/>
    <mergeCell ref="F51:G51"/>
    <mergeCell ref="B52:E52"/>
    <mergeCell ref="F52:G52"/>
    <mergeCell ref="B53:E53"/>
    <mergeCell ref="F53:G53"/>
    <mergeCell ref="A54:E54"/>
    <mergeCell ref="F54:G54"/>
    <mergeCell ref="A56:G57"/>
    <mergeCell ref="A58:G60"/>
    <mergeCell ref="A61:G61"/>
    <mergeCell ref="A63:G63"/>
    <mergeCell ref="A64:G64"/>
    <mergeCell ref="B65:E65"/>
    <mergeCell ref="B66:E66"/>
    <mergeCell ref="B67:E67"/>
    <mergeCell ref="A68:E68"/>
    <mergeCell ref="B69:E69"/>
    <mergeCell ref="A70:G72"/>
    <mergeCell ref="A73:G74"/>
    <mergeCell ref="A75:G77"/>
    <mergeCell ref="A79:G80"/>
    <mergeCell ref="A81:F81"/>
    <mergeCell ref="B83:E83"/>
    <mergeCell ref="B84:E84"/>
    <mergeCell ref="B85:E85"/>
    <mergeCell ref="B86:E86"/>
    <mergeCell ref="B87:E87"/>
    <mergeCell ref="B88:E88"/>
    <mergeCell ref="B89:E89"/>
    <mergeCell ref="B90:E90"/>
    <mergeCell ref="B91:E91"/>
    <mergeCell ref="B92:E92"/>
    <mergeCell ref="A94:G95"/>
    <mergeCell ref="A96:G97"/>
    <mergeCell ref="A99:G99"/>
    <mergeCell ref="A101:G101"/>
    <mergeCell ref="B103:E103"/>
    <mergeCell ref="F103:G103"/>
    <mergeCell ref="B104:E104"/>
    <mergeCell ref="F104:G104"/>
    <mergeCell ref="B105:E105"/>
    <mergeCell ref="F105:G105"/>
    <mergeCell ref="B106:E106"/>
    <mergeCell ref="F106:G106"/>
    <mergeCell ref="B107:E107"/>
    <mergeCell ref="F107:G107"/>
    <mergeCell ref="B108:E108"/>
    <mergeCell ref="F108:G108"/>
    <mergeCell ref="A109:E109"/>
    <mergeCell ref="F109:G109"/>
    <mergeCell ref="A110:G110"/>
    <mergeCell ref="A111:G111"/>
    <mergeCell ref="A113:G114"/>
    <mergeCell ref="A117:G117"/>
    <mergeCell ref="B119:E119"/>
    <mergeCell ref="F119:G119"/>
    <mergeCell ref="B120:E120"/>
    <mergeCell ref="F120:G120"/>
    <mergeCell ref="B121:E121"/>
    <mergeCell ref="F121:G121"/>
    <mergeCell ref="B122:E122"/>
    <mergeCell ref="F122:G122"/>
    <mergeCell ref="A123:E123"/>
    <mergeCell ref="F123:G123"/>
    <mergeCell ref="A125:G125"/>
    <mergeCell ref="B127:E127"/>
    <mergeCell ref="B128:E128"/>
    <mergeCell ref="B129:E129"/>
    <mergeCell ref="B130:E130"/>
    <mergeCell ref="B131:E131"/>
    <mergeCell ref="B132:E132"/>
    <mergeCell ref="B133:E133"/>
    <mergeCell ref="A135:G135"/>
    <mergeCell ref="A137:G137"/>
    <mergeCell ref="A139:G139"/>
    <mergeCell ref="A141:F141"/>
    <mergeCell ref="A143:G143"/>
    <mergeCell ref="B145:E145"/>
    <mergeCell ref="B146:E146"/>
    <mergeCell ref="B147:E147"/>
    <mergeCell ref="B148:E148"/>
    <mergeCell ref="B149:E149"/>
    <mergeCell ref="B150:E150"/>
    <mergeCell ref="B151:E151"/>
    <mergeCell ref="A153:G154"/>
    <mergeCell ref="A156:G156"/>
    <mergeCell ref="B158:E158"/>
    <mergeCell ref="B159:E159"/>
    <mergeCell ref="A160:E160"/>
    <mergeCell ref="A162:G163"/>
    <mergeCell ref="A165:G165"/>
    <mergeCell ref="A166:G166"/>
    <mergeCell ref="B168:E168"/>
    <mergeCell ref="B169:E169"/>
    <mergeCell ref="B170:E170"/>
    <mergeCell ref="A172:G172"/>
    <mergeCell ref="B174:E174"/>
    <mergeCell ref="F174:G174"/>
    <mergeCell ref="B175:E175"/>
    <mergeCell ref="F175:G175"/>
    <mergeCell ref="B176:E176"/>
    <mergeCell ref="F176:G176"/>
    <mergeCell ref="B177:E177"/>
    <mergeCell ref="F177:G177"/>
    <mergeCell ref="B178:E178"/>
    <mergeCell ref="F178:G178"/>
    <mergeCell ref="B179:E179"/>
    <mergeCell ref="F179:G179"/>
    <mergeCell ref="A181:G181"/>
    <mergeCell ref="A183:G183"/>
    <mergeCell ref="A185:F185"/>
    <mergeCell ref="B187:E187"/>
    <mergeCell ref="B188:E188"/>
    <mergeCell ref="B189:E189"/>
    <mergeCell ref="B190:E190"/>
    <mergeCell ref="B191:E191"/>
    <mergeCell ref="B192:E192"/>
    <mergeCell ref="B193:E193"/>
    <mergeCell ref="B194:E194"/>
    <mergeCell ref="A196:G196"/>
    <mergeCell ref="A197:G197"/>
    <mergeCell ref="A199:G199"/>
    <mergeCell ref="B201:E201"/>
    <mergeCell ref="F201:G201"/>
    <mergeCell ref="B202:E202"/>
    <mergeCell ref="F202:G202"/>
    <mergeCell ref="B203:E203"/>
    <mergeCell ref="F203:G203"/>
    <mergeCell ref="B204:E204"/>
    <mergeCell ref="F204:G204"/>
    <mergeCell ref="B205:E205"/>
    <mergeCell ref="F205:G205"/>
    <mergeCell ref="B206:E206"/>
    <mergeCell ref="F206:G206"/>
    <mergeCell ref="A207:E207"/>
    <mergeCell ref="F207:G207"/>
    <mergeCell ref="B208:E208"/>
    <mergeCell ref="F208:G208"/>
    <mergeCell ref="A209:E209"/>
    <mergeCell ref="F209:G209"/>
    <mergeCell ref="A211:G211"/>
    <mergeCell ref="A213:B213"/>
    <mergeCell ref="A215:F215"/>
    <mergeCell ref="A217:G217"/>
    <mergeCell ref="B219:G219"/>
    <mergeCell ref="B220:E220"/>
    <mergeCell ref="F220:G220"/>
    <mergeCell ref="B221:E221"/>
    <mergeCell ref="F221:G221"/>
    <mergeCell ref="B222:E222"/>
    <mergeCell ref="F222:G222"/>
    <mergeCell ref="B223:E223"/>
    <mergeCell ref="F223:G223"/>
    <mergeCell ref="A225:G225"/>
  </mergeCells>
  <printOptions headings="false" gridLines="false" gridLinesSet="true" horizontalCentered="false" verticalCentered="false"/>
  <pageMargins left="0.39375" right="0.39375" top="0.669444444444444" bottom="0.472222222222222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10.42"/>
    <col collapsed="false" customWidth="true" hidden="false" outlineLevel="0" max="6" min="6" style="0" width="19.85"/>
    <col collapsed="false" customWidth="true" hidden="false" outlineLevel="0" max="7" min="7" style="0" width="16.29"/>
    <col collapsed="false" customWidth="true" hidden="false" outlineLevel="0" max="8" min="8" style="0" width="19.85"/>
    <col collapsed="false" customWidth="true" hidden="false" outlineLevel="0" max="9" min="9" style="0" width="10.99"/>
    <col collapsed="false" customWidth="true" hidden="false" outlineLevel="0" max="26" min="10" style="0" width="8.71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74" t="s">
        <v>186</v>
      </c>
      <c r="B1" s="174"/>
      <c r="C1" s="174"/>
      <c r="D1" s="174"/>
      <c r="E1" s="174"/>
      <c r="F1" s="174"/>
      <c r="G1" s="174"/>
      <c r="H1" s="174"/>
      <c r="I1" s="17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14.25" hidden="false" customHeight="true" outlineLevel="0" collapsed="false">
      <c r="A2" s="174"/>
      <c r="B2" s="174"/>
      <c r="C2" s="174"/>
      <c r="D2" s="174"/>
      <c r="E2" s="174"/>
      <c r="F2" s="174"/>
      <c r="G2" s="174"/>
      <c r="H2" s="174"/>
      <c r="I2" s="1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75" t="s">
        <v>187</v>
      </c>
      <c r="B3" s="175"/>
      <c r="C3" s="175"/>
      <c r="D3" s="175"/>
      <c r="E3" s="176"/>
      <c r="F3" s="175" t="s">
        <v>188</v>
      </c>
      <c r="G3" s="175"/>
      <c r="H3" s="175"/>
      <c r="I3" s="17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4.25" hidden="false" customHeight="true" outlineLevel="0" collapsed="false">
      <c r="A4" s="177" t="s">
        <v>189</v>
      </c>
      <c r="B4" s="177" t="s">
        <v>190</v>
      </c>
      <c r="C4" s="177" t="s">
        <v>191</v>
      </c>
      <c r="D4" s="177" t="s">
        <v>192</v>
      </c>
      <c r="E4" s="176"/>
      <c r="F4" s="177" t="s">
        <v>189</v>
      </c>
      <c r="G4" s="177" t="s">
        <v>190</v>
      </c>
      <c r="H4" s="177" t="s">
        <v>191</v>
      </c>
      <c r="I4" s="177" t="s">
        <v>192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4.25" hidden="false" customHeight="true" outlineLevel="0" collapsed="false">
      <c r="A5" s="178" t="s">
        <v>193</v>
      </c>
      <c r="B5" s="177" t="n">
        <v>1</v>
      </c>
      <c r="C5" s="178"/>
      <c r="D5" s="178"/>
      <c r="E5" s="176"/>
      <c r="F5" s="178" t="s">
        <v>193</v>
      </c>
      <c r="G5" s="177" t="n">
        <v>1</v>
      </c>
      <c r="H5" s="178"/>
      <c r="I5" s="17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178"/>
      <c r="B6" s="177" t="s">
        <v>194</v>
      </c>
      <c r="C6" s="178"/>
      <c r="D6" s="178"/>
      <c r="E6" s="176"/>
      <c r="F6" s="178"/>
      <c r="G6" s="177" t="s">
        <v>195</v>
      </c>
      <c r="H6" s="178"/>
      <c r="I6" s="178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178" t="s">
        <v>196</v>
      </c>
      <c r="B7" s="177" t="n">
        <v>1</v>
      </c>
      <c r="C7" s="179" t="n">
        <f aca="false">'SERVENTE SEM INSALUBRIDADE'!C216</f>
        <v>3037.89</v>
      </c>
      <c r="D7" s="179" t="n">
        <f aca="false">C7/800</f>
        <v>3.7973625</v>
      </c>
      <c r="E7" s="176"/>
      <c r="F7" s="178" t="s">
        <v>196</v>
      </c>
      <c r="G7" s="177" t="n">
        <v>1</v>
      </c>
      <c r="H7" s="179" t="n">
        <f aca="false">C7</f>
        <v>3037.89</v>
      </c>
      <c r="I7" s="179" t="n">
        <f aca="false">H7/1200</f>
        <v>2.531575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4.25" hidden="false" customHeight="true" outlineLevel="0" collapsed="false">
      <c r="A8" s="178"/>
      <c r="B8" s="177" t="n">
        <v>800</v>
      </c>
      <c r="C8" s="179"/>
      <c r="D8" s="179"/>
      <c r="E8" s="176"/>
      <c r="F8" s="178"/>
      <c r="G8" s="177" t="n">
        <v>1200</v>
      </c>
      <c r="H8" s="179"/>
      <c r="I8" s="17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4.25" hidden="false" customHeight="true" outlineLevel="0" collapsed="false">
      <c r="A9" s="178" t="s">
        <v>107</v>
      </c>
      <c r="B9" s="178"/>
      <c r="C9" s="178"/>
      <c r="D9" s="180"/>
      <c r="E9" s="176"/>
      <c r="F9" s="178" t="s">
        <v>107</v>
      </c>
      <c r="G9" s="178"/>
      <c r="H9" s="178"/>
      <c r="I9" s="18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4.25" hidden="false" customHeight="true" outlineLevel="0" collapsed="false">
      <c r="A10" s="180"/>
      <c r="B10" s="180"/>
      <c r="C10" s="180"/>
      <c r="D10" s="181" t="n">
        <f aca="false">D5+D7</f>
        <v>3.7973625</v>
      </c>
      <c r="E10" s="176"/>
      <c r="F10" s="180"/>
      <c r="G10" s="180"/>
      <c r="H10" s="180"/>
      <c r="I10" s="181" t="n">
        <f aca="false">I5+I7</f>
        <v>2.531575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2.75" hidden="false" customHeight="true" outlineLevel="0" collapsed="false">
      <c r="A11" s="182"/>
      <c r="B11" s="182"/>
      <c r="C11" s="182"/>
      <c r="D11" s="182"/>
      <c r="E11" s="176"/>
      <c r="F11" s="182"/>
      <c r="G11" s="182"/>
      <c r="H11" s="182"/>
      <c r="I11" s="18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12.75" hidden="false" customHeight="true" outlineLevel="0" collapsed="false">
      <c r="A12" s="183" t="s">
        <v>197</v>
      </c>
      <c r="B12" s="183"/>
      <c r="C12" s="183"/>
      <c r="D12" s="183"/>
      <c r="E12" s="176"/>
      <c r="F12" s="183" t="s">
        <v>198</v>
      </c>
      <c r="G12" s="183"/>
      <c r="H12" s="183"/>
      <c r="I12" s="18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customFormat="false" ht="12.75" hidden="false" customHeight="true" outlineLevel="0" collapsed="false">
      <c r="A13" s="177" t="s">
        <v>189</v>
      </c>
      <c r="B13" s="177" t="s">
        <v>190</v>
      </c>
      <c r="C13" s="177" t="s">
        <v>191</v>
      </c>
      <c r="D13" s="177" t="s">
        <v>192</v>
      </c>
      <c r="E13" s="176"/>
      <c r="F13" s="177" t="s">
        <v>189</v>
      </c>
      <c r="G13" s="177" t="s">
        <v>190</v>
      </c>
      <c r="H13" s="177" t="s">
        <v>191</v>
      </c>
      <c r="I13" s="177" t="s">
        <v>192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12.75" hidden="false" customHeight="true" outlineLevel="0" collapsed="false">
      <c r="A14" s="178" t="s">
        <v>193</v>
      </c>
      <c r="B14" s="177" t="n">
        <v>1</v>
      </c>
      <c r="C14" s="178"/>
      <c r="D14" s="178"/>
      <c r="E14" s="176"/>
      <c r="F14" s="178" t="s">
        <v>193</v>
      </c>
      <c r="G14" s="177" t="n">
        <v>1</v>
      </c>
      <c r="H14" s="178"/>
      <c r="I14" s="17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2.75" hidden="false" customHeight="true" outlineLevel="0" collapsed="false">
      <c r="A15" s="178"/>
      <c r="B15" s="177" t="s">
        <v>199</v>
      </c>
      <c r="C15" s="178"/>
      <c r="D15" s="178"/>
      <c r="E15" s="176"/>
      <c r="F15" s="178"/>
      <c r="G15" s="177" t="s">
        <v>200</v>
      </c>
      <c r="H15" s="178"/>
      <c r="I15" s="17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12.75" hidden="false" customHeight="true" outlineLevel="0" collapsed="false">
      <c r="A16" s="178" t="s">
        <v>196</v>
      </c>
      <c r="B16" s="177" t="n">
        <v>1</v>
      </c>
      <c r="C16" s="179" t="n">
        <f aca="false">C7</f>
        <v>3037.89</v>
      </c>
      <c r="D16" s="179" t="n">
        <f aca="false">C16/B17</f>
        <v>6.75086666666667</v>
      </c>
      <c r="E16" s="176"/>
      <c r="F16" s="178" t="s">
        <v>196</v>
      </c>
      <c r="G16" s="177" t="n">
        <v>1</v>
      </c>
      <c r="H16" s="179" t="n">
        <f aca="false">C7</f>
        <v>3037.89</v>
      </c>
      <c r="I16" s="179" t="n">
        <f aca="false">H16/2500</f>
        <v>1.215156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2.75" hidden="false" customHeight="true" outlineLevel="0" collapsed="false">
      <c r="A17" s="178"/>
      <c r="B17" s="177" t="n">
        <v>450</v>
      </c>
      <c r="C17" s="179"/>
      <c r="D17" s="179"/>
      <c r="E17" s="176"/>
      <c r="F17" s="178"/>
      <c r="G17" s="177" t="n">
        <v>2500</v>
      </c>
      <c r="H17" s="179"/>
      <c r="I17" s="17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2.75" hidden="false" customHeight="true" outlineLevel="0" collapsed="false">
      <c r="A18" s="178" t="s">
        <v>107</v>
      </c>
      <c r="B18" s="178"/>
      <c r="C18" s="178"/>
      <c r="D18" s="180"/>
      <c r="E18" s="176"/>
      <c r="F18" s="178" t="s">
        <v>107</v>
      </c>
      <c r="G18" s="178"/>
      <c r="H18" s="178"/>
      <c r="I18" s="18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2.75" hidden="false" customHeight="true" outlineLevel="0" collapsed="false">
      <c r="A19" s="180"/>
      <c r="B19" s="180"/>
      <c r="C19" s="180"/>
      <c r="D19" s="181" t="n">
        <f aca="false">D14+D16</f>
        <v>6.75086666666667</v>
      </c>
      <c r="E19" s="176"/>
      <c r="F19" s="180"/>
      <c r="G19" s="180"/>
      <c r="H19" s="180"/>
      <c r="I19" s="181" t="n">
        <f aca="false">I14+I16</f>
        <v>1.215156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12.75" hidden="false" customHeight="true" outlineLevel="0" collapsed="false">
      <c r="A20" s="182"/>
      <c r="B20" s="182"/>
      <c r="C20" s="182"/>
      <c r="D20" s="182"/>
      <c r="E20" s="176"/>
      <c r="F20" s="182"/>
      <c r="G20" s="182"/>
      <c r="H20" s="182"/>
      <c r="I20" s="18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2.75" hidden="false" customHeight="true" outlineLevel="0" collapsed="false">
      <c r="A21" s="183" t="s">
        <v>201</v>
      </c>
      <c r="B21" s="183"/>
      <c r="C21" s="183"/>
      <c r="D21" s="183"/>
      <c r="E21" s="176"/>
      <c r="F21" s="183" t="s">
        <v>202</v>
      </c>
      <c r="G21" s="183"/>
      <c r="H21" s="183"/>
      <c r="I21" s="18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2.75" hidden="false" customHeight="true" outlineLevel="0" collapsed="false">
      <c r="A22" s="177" t="s">
        <v>189</v>
      </c>
      <c r="B22" s="177" t="s">
        <v>190</v>
      </c>
      <c r="C22" s="177" t="s">
        <v>191</v>
      </c>
      <c r="D22" s="177" t="s">
        <v>192</v>
      </c>
      <c r="E22" s="176"/>
      <c r="F22" s="177" t="s">
        <v>189</v>
      </c>
      <c r="G22" s="177" t="s">
        <v>190</v>
      </c>
      <c r="H22" s="177" t="s">
        <v>191</v>
      </c>
      <c r="I22" s="177" t="s">
        <v>192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2.75" hidden="false" customHeight="true" outlineLevel="0" collapsed="false">
      <c r="A23" s="178" t="s">
        <v>193</v>
      </c>
      <c r="B23" s="177" t="n">
        <v>1</v>
      </c>
      <c r="C23" s="178"/>
      <c r="D23" s="178"/>
      <c r="E23" s="176"/>
      <c r="F23" s="178" t="s">
        <v>193</v>
      </c>
      <c r="G23" s="177" t="n">
        <v>1</v>
      </c>
      <c r="H23" s="178"/>
      <c r="I23" s="17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2.75" hidden="false" customHeight="true" outlineLevel="0" collapsed="false">
      <c r="A24" s="178"/>
      <c r="B24" s="177" t="s">
        <v>203</v>
      </c>
      <c r="C24" s="178"/>
      <c r="D24" s="178"/>
      <c r="E24" s="176"/>
      <c r="F24" s="178"/>
      <c r="G24" s="177" t="s">
        <v>204</v>
      </c>
      <c r="H24" s="178"/>
      <c r="I24" s="17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2.75" hidden="false" customHeight="true" outlineLevel="0" collapsed="false">
      <c r="A25" s="178" t="s">
        <v>196</v>
      </c>
      <c r="B25" s="177" t="n">
        <v>1</v>
      </c>
      <c r="C25" s="179" t="n">
        <f aca="false">C7</f>
        <v>3037.89</v>
      </c>
      <c r="D25" s="179" t="n">
        <f aca="false">C25/B26</f>
        <v>1.68771666666667</v>
      </c>
      <c r="E25" s="176"/>
      <c r="F25" s="178" t="s">
        <v>196</v>
      </c>
      <c r="G25" s="177" t="n">
        <v>1</v>
      </c>
      <c r="H25" s="179" t="n">
        <f aca="false">C7</f>
        <v>3037.89</v>
      </c>
      <c r="I25" s="179" t="n">
        <f aca="false">H25/1500</f>
        <v>2.02526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2.75" hidden="false" customHeight="true" outlineLevel="0" collapsed="false">
      <c r="A26" s="178"/>
      <c r="B26" s="177" t="n">
        <v>1800</v>
      </c>
      <c r="C26" s="179"/>
      <c r="D26" s="179"/>
      <c r="E26" s="176"/>
      <c r="F26" s="178"/>
      <c r="G26" s="177" t="n">
        <v>1500</v>
      </c>
      <c r="H26" s="179"/>
      <c r="I26" s="17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2.75" hidden="false" customHeight="true" outlineLevel="0" collapsed="false">
      <c r="A27" s="178" t="s">
        <v>107</v>
      </c>
      <c r="B27" s="178"/>
      <c r="C27" s="178"/>
      <c r="D27" s="180"/>
      <c r="E27" s="176"/>
      <c r="F27" s="178" t="s">
        <v>107</v>
      </c>
      <c r="G27" s="178"/>
      <c r="H27" s="178"/>
      <c r="I27" s="18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2.75" hidden="false" customHeight="true" outlineLevel="0" collapsed="false">
      <c r="A28" s="180"/>
      <c r="B28" s="180"/>
      <c r="C28" s="180"/>
      <c r="D28" s="181" t="n">
        <f aca="false">D23+D25</f>
        <v>1.68771666666667</v>
      </c>
      <c r="E28" s="176"/>
      <c r="F28" s="180"/>
      <c r="G28" s="180"/>
      <c r="H28" s="180"/>
      <c r="I28" s="181" t="n">
        <f aca="false">I23+I25</f>
        <v>2.02526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2.75" hidden="false" customHeight="true" outlineLevel="0" collapsed="false">
      <c r="A29" s="182"/>
      <c r="B29" s="182"/>
      <c r="C29" s="182"/>
      <c r="D29" s="182"/>
      <c r="E29" s="176"/>
      <c r="F29" s="182"/>
      <c r="G29" s="182"/>
      <c r="H29" s="182"/>
      <c r="I29" s="18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2.75" hidden="false" customHeight="true" outlineLevel="0" collapsed="false">
      <c r="A30" s="183" t="s">
        <v>205</v>
      </c>
      <c r="B30" s="183"/>
      <c r="C30" s="183"/>
      <c r="D30" s="183"/>
      <c r="E30" s="176"/>
      <c r="F30" s="183"/>
      <c r="G30" s="183"/>
      <c r="H30" s="183"/>
      <c r="I30" s="18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2.75" hidden="false" customHeight="true" outlineLevel="0" collapsed="false">
      <c r="A31" s="177" t="s">
        <v>189</v>
      </c>
      <c r="B31" s="177" t="s">
        <v>190</v>
      </c>
      <c r="C31" s="177" t="s">
        <v>191</v>
      </c>
      <c r="D31" s="177" t="s">
        <v>192</v>
      </c>
      <c r="E31" s="176"/>
      <c r="F31" s="177"/>
      <c r="G31" s="177"/>
      <c r="H31" s="177"/>
      <c r="I31" s="17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2.75" hidden="false" customHeight="true" outlineLevel="0" collapsed="false">
      <c r="A32" s="178" t="s">
        <v>193</v>
      </c>
      <c r="B32" s="177" t="n">
        <v>1</v>
      </c>
      <c r="C32" s="178"/>
      <c r="D32" s="178"/>
      <c r="E32" s="176"/>
      <c r="F32" s="178"/>
      <c r="G32" s="177"/>
      <c r="H32" s="178"/>
      <c r="I32" s="17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2.75" hidden="false" customHeight="true" outlineLevel="0" collapsed="false">
      <c r="A33" s="178"/>
      <c r="B33" s="177" t="s">
        <v>206</v>
      </c>
      <c r="C33" s="178"/>
      <c r="D33" s="178"/>
      <c r="E33" s="176"/>
      <c r="F33" s="178"/>
      <c r="G33" s="177"/>
      <c r="H33" s="178"/>
      <c r="I33" s="17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2.75" hidden="false" customHeight="true" outlineLevel="0" collapsed="false">
      <c r="A34" s="178" t="s">
        <v>196</v>
      </c>
      <c r="B34" s="177" t="n">
        <v>1</v>
      </c>
      <c r="C34" s="179" t="n">
        <f aca="false">'SEREVENTE COM INSALUBRIDADE'!F221</f>
        <v>3897.25</v>
      </c>
      <c r="D34" s="179" t="n">
        <f aca="false">C34/B35</f>
        <v>12.9908333333333</v>
      </c>
      <c r="E34" s="176"/>
      <c r="F34" s="178"/>
      <c r="G34" s="177"/>
      <c r="H34" s="179"/>
      <c r="I34" s="17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2.75" hidden="false" customHeight="true" outlineLevel="0" collapsed="false">
      <c r="A35" s="178"/>
      <c r="B35" s="177" t="n">
        <v>300</v>
      </c>
      <c r="C35" s="179"/>
      <c r="D35" s="179"/>
      <c r="E35" s="176"/>
      <c r="F35" s="178"/>
      <c r="G35" s="177"/>
      <c r="H35" s="179"/>
      <c r="I35" s="17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2.75" hidden="false" customHeight="true" outlineLevel="0" collapsed="false">
      <c r="A36" s="178"/>
      <c r="B36" s="178"/>
      <c r="C36" s="178"/>
      <c r="D36" s="180"/>
      <c r="E36" s="176"/>
      <c r="F36" s="178"/>
      <c r="G36" s="178"/>
      <c r="H36" s="178"/>
      <c r="I36" s="18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2.75" hidden="false" customHeight="true" outlineLevel="0" collapsed="false">
      <c r="A37" s="180"/>
      <c r="B37" s="180"/>
      <c r="C37" s="180"/>
      <c r="D37" s="181" t="n">
        <f aca="false">D32+D34</f>
        <v>12.9908333333333</v>
      </c>
      <c r="E37" s="176"/>
      <c r="F37" s="180"/>
      <c r="G37" s="180"/>
      <c r="H37" s="180"/>
      <c r="I37" s="18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71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9:D29"/>
    <mergeCell ref="F29:I29"/>
    <mergeCell ref="A30:D30"/>
    <mergeCell ref="F30:I30"/>
    <mergeCell ref="A32:A33"/>
    <mergeCell ref="C32:C33"/>
    <mergeCell ref="D32:D33"/>
    <mergeCell ref="F32:F33"/>
    <mergeCell ref="H32:H33"/>
    <mergeCell ref="I32:I33"/>
    <mergeCell ref="A34:A35"/>
    <mergeCell ref="C34:C35"/>
    <mergeCell ref="D34:D35"/>
    <mergeCell ref="F34:F35"/>
    <mergeCell ref="H34:H35"/>
    <mergeCell ref="I34:I35"/>
    <mergeCell ref="A36:C36"/>
    <mergeCell ref="F36:H3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17"/>
    <col collapsed="false" customWidth="true" hidden="false" outlineLevel="0" max="5" min="5" style="0" width="10.42"/>
    <col collapsed="false" customWidth="true" hidden="false" outlineLevel="0" max="6" min="6" style="0" width="15.71"/>
    <col collapsed="false" customWidth="true" hidden="false" outlineLevel="0" max="7" min="7" style="0" width="16.57"/>
    <col collapsed="false" customWidth="true" hidden="false" outlineLevel="0" max="8" min="8" style="0" width="20.57"/>
    <col collapsed="false" customWidth="true" hidden="false" outlineLevel="0" max="9" min="9" style="0" width="17.29"/>
    <col collapsed="false" customWidth="true" hidden="false" outlineLevel="0" max="26" min="10" style="0" width="8.71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74" t="s">
        <v>207</v>
      </c>
      <c r="B1" s="174"/>
      <c r="C1" s="174"/>
      <c r="D1" s="174"/>
      <c r="E1" s="174"/>
      <c r="F1" s="174"/>
      <c r="G1" s="174"/>
      <c r="H1" s="174"/>
      <c r="I1" s="174"/>
    </row>
    <row r="2" customFormat="false" ht="14.25" hidden="false" customHeight="true" outlineLevel="0" collapsed="false">
      <c r="A2" s="174"/>
      <c r="B2" s="174"/>
      <c r="C2" s="174"/>
      <c r="D2" s="174"/>
      <c r="E2" s="174"/>
      <c r="F2" s="174"/>
      <c r="G2" s="174"/>
      <c r="H2" s="174"/>
      <c r="I2" s="17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75" t="s">
        <v>208</v>
      </c>
      <c r="B3" s="175"/>
      <c r="C3" s="175"/>
      <c r="D3" s="175"/>
      <c r="E3" s="176"/>
      <c r="F3" s="175" t="s">
        <v>209</v>
      </c>
      <c r="G3" s="175"/>
      <c r="H3" s="175"/>
      <c r="I3" s="17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4.25" hidden="false" customHeight="true" outlineLevel="0" collapsed="false">
      <c r="A4" s="177" t="s">
        <v>189</v>
      </c>
      <c r="B4" s="177" t="s">
        <v>190</v>
      </c>
      <c r="C4" s="177" t="s">
        <v>191</v>
      </c>
      <c r="D4" s="177" t="s">
        <v>192</v>
      </c>
      <c r="E4" s="176"/>
      <c r="F4" s="177" t="s">
        <v>189</v>
      </c>
      <c r="G4" s="177" t="s">
        <v>190</v>
      </c>
      <c r="H4" s="177" t="s">
        <v>191</v>
      </c>
      <c r="I4" s="177" t="s">
        <v>192</v>
      </c>
    </row>
    <row r="5" customFormat="false" ht="14.25" hidden="false" customHeight="true" outlineLevel="0" collapsed="false">
      <c r="A5" s="178" t="s">
        <v>193</v>
      </c>
      <c r="B5" s="177" t="n">
        <v>1</v>
      </c>
      <c r="C5" s="178"/>
      <c r="D5" s="178"/>
      <c r="E5" s="176"/>
      <c r="F5" s="178" t="s">
        <v>193</v>
      </c>
      <c r="G5" s="177" t="n">
        <v>1</v>
      </c>
      <c r="H5" s="178"/>
      <c r="I5" s="178"/>
    </row>
    <row r="6" customFormat="false" ht="14.25" hidden="false" customHeight="true" outlineLevel="0" collapsed="false">
      <c r="A6" s="178"/>
      <c r="B6" s="177" t="s">
        <v>203</v>
      </c>
      <c r="C6" s="178"/>
      <c r="D6" s="178"/>
      <c r="E6" s="176"/>
      <c r="F6" s="178"/>
      <c r="G6" s="177" t="s">
        <v>210</v>
      </c>
      <c r="H6" s="178"/>
      <c r="I6" s="178"/>
    </row>
    <row r="7" customFormat="false" ht="14.25" hidden="false" customHeight="true" outlineLevel="0" collapsed="false">
      <c r="A7" s="178" t="s">
        <v>196</v>
      </c>
      <c r="B7" s="177" t="n">
        <v>1</v>
      </c>
      <c r="C7" s="179" t="n">
        <f aca="false">'SERVENTE SEM INSALUBRIDADE'!C216</f>
        <v>3037.89</v>
      </c>
      <c r="D7" s="179" t="n">
        <f aca="false">C7/1800</f>
        <v>1.68771666666667</v>
      </c>
      <c r="E7" s="176"/>
      <c r="F7" s="178" t="s">
        <v>196</v>
      </c>
      <c r="G7" s="177" t="n">
        <v>1</v>
      </c>
      <c r="H7" s="179" t="n">
        <f aca="false">C7</f>
        <v>3037.89</v>
      </c>
      <c r="I7" s="179" t="n">
        <f aca="false">H7/6000</f>
        <v>0.506315</v>
      </c>
    </row>
    <row r="8" customFormat="false" ht="14.25" hidden="false" customHeight="true" outlineLevel="0" collapsed="false">
      <c r="A8" s="178"/>
      <c r="B8" s="177" t="n">
        <v>1800</v>
      </c>
      <c r="C8" s="179"/>
      <c r="D8" s="179"/>
      <c r="E8" s="176"/>
      <c r="F8" s="178"/>
      <c r="G8" s="177" t="n">
        <v>6000</v>
      </c>
      <c r="H8" s="179"/>
      <c r="I8" s="179"/>
    </row>
    <row r="9" customFormat="false" ht="14.25" hidden="false" customHeight="true" outlineLevel="0" collapsed="false">
      <c r="A9" s="184"/>
      <c r="B9" s="184"/>
      <c r="C9" s="184"/>
      <c r="D9" s="180"/>
      <c r="E9" s="176"/>
      <c r="F9" s="185"/>
      <c r="G9" s="185"/>
      <c r="H9" s="185"/>
      <c r="I9" s="180"/>
    </row>
    <row r="10" customFormat="false" ht="14.25" hidden="false" customHeight="true" outlineLevel="0" collapsed="false">
      <c r="A10" s="178" t="s">
        <v>107</v>
      </c>
      <c r="B10" s="178"/>
      <c r="C10" s="178"/>
      <c r="D10" s="181" t="n">
        <f aca="false">D5+D7</f>
        <v>1.68771666666667</v>
      </c>
      <c r="E10" s="176"/>
      <c r="F10" s="178" t="s">
        <v>107</v>
      </c>
      <c r="G10" s="178"/>
      <c r="H10" s="178"/>
      <c r="I10" s="181" t="n">
        <f aca="false">I5+I7</f>
        <v>0.506315</v>
      </c>
    </row>
    <row r="11" customFormat="false" ht="12.75" hidden="false" customHeight="true" outlineLevel="0" collapsed="false">
      <c r="A11" s="182"/>
      <c r="B11" s="182"/>
      <c r="C11" s="182"/>
      <c r="D11" s="182"/>
      <c r="E11" s="176"/>
      <c r="F11" s="182"/>
      <c r="G11" s="182"/>
      <c r="H11" s="182"/>
      <c r="I11" s="182"/>
    </row>
    <row r="12" customFormat="false" ht="12.75" hidden="false" customHeight="true" outlineLevel="0" collapsed="false">
      <c r="A12" s="183" t="s">
        <v>211</v>
      </c>
      <c r="B12" s="183"/>
      <c r="C12" s="183"/>
      <c r="D12" s="183"/>
      <c r="E12" s="176"/>
      <c r="F12" s="183" t="s">
        <v>212</v>
      </c>
      <c r="G12" s="183"/>
      <c r="H12" s="183"/>
      <c r="I12" s="183"/>
    </row>
    <row r="13" customFormat="false" ht="12.75" hidden="false" customHeight="true" outlineLevel="0" collapsed="false">
      <c r="A13" s="177" t="s">
        <v>189</v>
      </c>
      <c r="B13" s="177" t="s">
        <v>190</v>
      </c>
      <c r="C13" s="177" t="s">
        <v>191</v>
      </c>
      <c r="D13" s="177" t="s">
        <v>192</v>
      </c>
      <c r="E13" s="176"/>
      <c r="F13" s="177" t="s">
        <v>189</v>
      </c>
      <c r="G13" s="177" t="s">
        <v>190</v>
      </c>
      <c r="H13" s="177" t="s">
        <v>191</v>
      </c>
      <c r="I13" s="177" t="s">
        <v>192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12.75" hidden="false" customHeight="true" outlineLevel="0" collapsed="false">
      <c r="A14" s="178" t="s">
        <v>193</v>
      </c>
      <c r="B14" s="177" t="n">
        <v>1</v>
      </c>
      <c r="C14" s="178"/>
      <c r="D14" s="178"/>
      <c r="E14" s="176"/>
      <c r="F14" s="178" t="s">
        <v>193</v>
      </c>
      <c r="G14" s="177" t="n">
        <v>1</v>
      </c>
      <c r="H14" s="178"/>
      <c r="I14" s="17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2.75" hidden="false" customHeight="true" outlineLevel="0" collapsed="false">
      <c r="A15" s="178"/>
      <c r="B15" s="177" t="s">
        <v>203</v>
      </c>
      <c r="C15" s="178"/>
      <c r="D15" s="178"/>
      <c r="E15" s="176"/>
      <c r="F15" s="178"/>
      <c r="G15" s="177" t="s">
        <v>203</v>
      </c>
      <c r="H15" s="178"/>
      <c r="I15" s="17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12.75" hidden="false" customHeight="true" outlineLevel="0" collapsed="false">
      <c r="A16" s="178" t="s">
        <v>196</v>
      </c>
      <c r="B16" s="177" t="n">
        <v>1</v>
      </c>
      <c r="C16" s="179" t="n">
        <f aca="false">C7</f>
        <v>3037.89</v>
      </c>
      <c r="D16" s="179" t="n">
        <f aca="false">C16/1800</f>
        <v>1.68771666666667</v>
      </c>
      <c r="E16" s="176"/>
      <c r="F16" s="178" t="s">
        <v>196</v>
      </c>
      <c r="G16" s="177" t="n">
        <v>1</v>
      </c>
      <c r="H16" s="179" t="n">
        <f aca="false">C7</f>
        <v>3037.89</v>
      </c>
      <c r="I16" s="179" t="n">
        <f aca="false">H16/1800</f>
        <v>1.68771666666667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2.75" hidden="false" customHeight="true" outlineLevel="0" collapsed="false">
      <c r="A17" s="178"/>
      <c r="B17" s="177" t="n">
        <v>1800</v>
      </c>
      <c r="C17" s="179"/>
      <c r="D17" s="179"/>
      <c r="E17" s="176"/>
      <c r="F17" s="178"/>
      <c r="G17" s="177" t="n">
        <v>1800</v>
      </c>
      <c r="H17" s="179"/>
      <c r="I17" s="17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12.75" hidden="false" customHeight="true" outlineLevel="0" collapsed="false">
      <c r="A18" s="178"/>
      <c r="B18" s="178"/>
      <c r="C18" s="178"/>
      <c r="D18" s="180"/>
      <c r="E18" s="176"/>
      <c r="F18" s="178"/>
      <c r="G18" s="178"/>
      <c r="H18" s="178"/>
      <c r="I18" s="180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2.75" hidden="false" customHeight="true" outlineLevel="0" collapsed="false">
      <c r="A19" s="178" t="s">
        <v>107</v>
      </c>
      <c r="B19" s="178"/>
      <c r="C19" s="178"/>
      <c r="D19" s="181" t="n">
        <f aca="false">D14+D16</f>
        <v>1.68771666666667</v>
      </c>
      <c r="E19" s="176"/>
      <c r="F19" s="178" t="s">
        <v>107</v>
      </c>
      <c r="G19" s="178"/>
      <c r="H19" s="178"/>
      <c r="I19" s="181" t="n">
        <f aca="false">I14+I16</f>
        <v>1.68771666666667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12.75" hidden="false" customHeight="true" outlineLevel="0" collapsed="false">
      <c r="A20" s="182"/>
      <c r="B20" s="182"/>
      <c r="C20" s="182"/>
      <c r="D20" s="182"/>
      <c r="E20" s="176"/>
      <c r="F20" s="182"/>
      <c r="G20" s="182"/>
      <c r="H20" s="182"/>
      <c r="I20" s="18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2.75" hidden="false" customHeight="true" outlineLevel="0" collapsed="false">
      <c r="A21" s="183" t="s">
        <v>213</v>
      </c>
      <c r="B21" s="183"/>
      <c r="C21" s="183"/>
      <c r="D21" s="183"/>
      <c r="E21" s="176"/>
      <c r="F21" s="183" t="s">
        <v>214</v>
      </c>
      <c r="G21" s="183"/>
      <c r="H21" s="183"/>
      <c r="I21" s="18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2.75" hidden="false" customHeight="true" outlineLevel="0" collapsed="false">
      <c r="A22" s="177" t="s">
        <v>189</v>
      </c>
      <c r="B22" s="177" t="s">
        <v>190</v>
      </c>
      <c r="C22" s="177" t="s">
        <v>191</v>
      </c>
      <c r="D22" s="177" t="s">
        <v>192</v>
      </c>
      <c r="E22" s="176"/>
      <c r="F22" s="177" t="s">
        <v>189</v>
      </c>
      <c r="G22" s="177" t="s">
        <v>190</v>
      </c>
      <c r="H22" s="177" t="s">
        <v>191</v>
      </c>
      <c r="I22" s="177" t="s">
        <v>192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2.75" hidden="false" customHeight="true" outlineLevel="0" collapsed="false">
      <c r="A23" s="178" t="s">
        <v>193</v>
      </c>
      <c r="B23" s="177" t="n">
        <v>1</v>
      </c>
      <c r="C23" s="178"/>
      <c r="D23" s="178"/>
      <c r="E23" s="176"/>
      <c r="F23" s="178" t="s">
        <v>193</v>
      </c>
      <c r="G23" s="177" t="n">
        <v>1</v>
      </c>
      <c r="H23" s="178"/>
      <c r="I23" s="17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2.75" hidden="false" customHeight="true" outlineLevel="0" collapsed="false">
      <c r="A24" s="178"/>
      <c r="B24" s="177" t="s">
        <v>203</v>
      </c>
      <c r="C24" s="178"/>
      <c r="D24" s="178"/>
      <c r="E24" s="176"/>
      <c r="F24" s="178"/>
      <c r="G24" s="177" t="s">
        <v>215</v>
      </c>
      <c r="H24" s="178"/>
      <c r="I24" s="17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2.75" hidden="false" customHeight="true" outlineLevel="0" collapsed="false">
      <c r="A25" s="178" t="s">
        <v>196</v>
      </c>
      <c r="B25" s="177" t="n">
        <v>1</v>
      </c>
      <c r="C25" s="179" t="n">
        <f aca="false">C7</f>
        <v>3037.89</v>
      </c>
      <c r="D25" s="179" t="n">
        <f aca="false">C25/1800</f>
        <v>1.68771666666667</v>
      </c>
      <c r="E25" s="176"/>
      <c r="F25" s="178" t="s">
        <v>196</v>
      </c>
      <c r="G25" s="177" t="n">
        <v>1</v>
      </c>
      <c r="H25" s="179" t="n">
        <f aca="false">C7</f>
        <v>3037.89</v>
      </c>
      <c r="I25" s="179" t="n">
        <f aca="false">H25/100000</f>
        <v>0.0303789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12.75" hidden="false" customHeight="true" outlineLevel="0" collapsed="false">
      <c r="A26" s="178"/>
      <c r="B26" s="177" t="n">
        <v>1800</v>
      </c>
      <c r="C26" s="179"/>
      <c r="D26" s="179"/>
      <c r="E26" s="176"/>
      <c r="F26" s="178"/>
      <c r="G26" s="177" t="n">
        <v>100000</v>
      </c>
      <c r="H26" s="179"/>
      <c r="I26" s="17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2.75" hidden="false" customHeight="true" outlineLevel="0" collapsed="false">
      <c r="A27" s="178"/>
      <c r="B27" s="178"/>
      <c r="C27" s="178"/>
      <c r="D27" s="180"/>
      <c r="E27" s="176"/>
      <c r="F27" s="178"/>
      <c r="G27" s="178"/>
      <c r="H27" s="178"/>
      <c r="I27" s="18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2.75" hidden="false" customHeight="true" outlineLevel="0" collapsed="false">
      <c r="A28" s="186" t="s">
        <v>107</v>
      </c>
      <c r="B28" s="186"/>
      <c r="C28" s="186"/>
      <c r="D28" s="187" t="n">
        <f aca="false">D23+D25</f>
        <v>1.68771666666667</v>
      </c>
      <c r="E28" s="176"/>
      <c r="F28" s="186" t="s">
        <v>107</v>
      </c>
      <c r="G28" s="186"/>
      <c r="H28" s="186"/>
      <c r="I28" s="187" t="n">
        <f aca="false">I23+I25</f>
        <v>0.0303789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2.75" hidden="false" customHeight="true" outlineLevel="0" collapsed="false">
      <c r="A29" s="188"/>
      <c r="B29" s="188"/>
      <c r="C29" s="188"/>
      <c r="D29" s="188"/>
      <c r="E29" s="189"/>
      <c r="F29" s="188"/>
      <c r="G29" s="188"/>
      <c r="H29" s="188"/>
      <c r="I29" s="18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59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10:C10"/>
    <mergeCell ref="F10:H10"/>
    <mergeCell ref="A11:D11"/>
    <mergeCell ref="F11:I11"/>
    <mergeCell ref="A12:D12"/>
    <mergeCell ref="F12:I12"/>
    <mergeCell ref="A14:A15"/>
    <mergeCell ref="C14:C15"/>
    <mergeCell ref="D14:D15"/>
    <mergeCell ref="F14:F15"/>
    <mergeCell ref="H14:H15"/>
    <mergeCell ref="I14:I15"/>
    <mergeCell ref="A16:A17"/>
    <mergeCell ref="C16:C17"/>
    <mergeCell ref="D16:D17"/>
    <mergeCell ref="F16:F17"/>
    <mergeCell ref="H16:H17"/>
    <mergeCell ref="I16:I17"/>
    <mergeCell ref="A18:C18"/>
    <mergeCell ref="F18:H18"/>
    <mergeCell ref="A19:C19"/>
    <mergeCell ref="F19:H19"/>
    <mergeCell ref="A20:D20"/>
    <mergeCell ref="F20:I20"/>
    <mergeCell ref="A21:D21"/>
    <mergeCell ref="F21:I21"/>
    <mergeCell ref="A23:A24"/>
    <mergeCell ref="C23:C24"/>
    <mergeCell ref="D23:D24"/>
    <mergeCell ref="F23:F24"/>
    <mergeCell ref="H23:H24"/>
    <mergeCell ref="I23:I24"/>
    <mergeCell ref="A25:A26"/>
    <mergeCell ref="C25:C26"/>
    <mergeCell ref="D25:D26"/>
    <mergeCell ref="F25:F26"/>
    <mergeCell ref="H25:H26"/>
    <mergeCell ref="I25:I26"/>
    <mergeCell ref="A27:C27"/>
    <mergeCell ref="F27:H27"/>
    <mergeCell ref="A28:C28"/>
    <mergeCell ref="F28:H28"/>
    <mergeCell ref="A29:D29"/>
    <mergeCell ref="F29:I2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9.58"/>
    <col collapsed="false" customWidth="true" hidden="false" outlineLevel="0" max="6" min="6" style="0" width="19.85"/>
    <col collapsed="false" customWidth="true" hidden="false" outlineLevel="0" max="7" min="7" style="0" width="16.29"/>
    <col collapsed="false" customWidth="true" hidden="false" outlineLevel="0" max="8" min="8" style="0" width="19.85"/>
    <col collapsed="false" customWidth="true" hidden="false" outlineLevel="0" max="9" min="9" style="0" width="10.99"/>
    <col collapsed="false" customWidth="true" hidden="false" outlineLevel="0" max="26" min="10" style="0" width="8.71"/>
    <col collapsed="false" customWidth="true" hidden="false" outlineLevel="0" max="1025" min="27" style="0" width="14.43"/>
  </cols>
  <sheetData>
    <row r="1" customFormat="false" ht="12.75" hidden="false" customHeight="true" outlineLevel="0" collapsed="false">
      <c r="A1" s="174" t="s">
        <v>216</v>
      </c>
      <c r="B1" s="174"/>
      <c r="C1" s="174"/>
      <c r="D1" s="174"/>
      <c r="E1" s="174"/>
      <c r="F1" s="174"/>
      <c r="G1" s="174"/>
    </row>
    <row r="2" customFormat="false" ht="12.75" hidden="false" customHeight="true" outlineLevel="0" collapsed="false">
      <c r="A2" s="183" t="s">
        <v>217</v>
      </c>
      <c r="B2" s="183"/>
      <c r="C2" s="183"/>
      <c r="D2" s="183"/>
      <c r="E2" s="183"/>
      <c r="F2" s="183"/>
      <c r="G2" s="18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2.75" hidden="false" customHeight="true" outlineLevel="0" collapsed="false">
      <c r="A3" s="190" t="s">
        <v>189</v>
      </c>
      <c r="B3" s="180" t="s">
        <v>190</v>
      </c>
      <c r="C3" s="180" t="s">
        <v>218</v>
      </c>
      <c r="D3" s="180" t="s">
        <v>219</v>
      </c>
      <c r="E3" s="177" t="s">
        <v>220</v>
      </c>
      <c r="F3" s="180" t="s">
        <v>191</v>
      </c>
      <c r="G3" s="180" t="s">
        <v>192</v>
      </c>
    </row>
    <row r="4" customFormat="false" ht="12.75" hidden="false" customHeight="true" outlineLevel="0" collapsed="false">
      <c r="A4" s="190" t="s">
        <v>193</v>
      </c>
      <c r="B4" s="177" t="n">
        <v>1</v>
      </c>
      <c r="C4" s="178" t="n">
        <v>16</v>
      </c>
      <c r="D4" s="177" t="n">
        <v>1</v>
      </c>
      <c r="E4" s="191" t="n">
        <f aca="false">H4*C4*J4</f>
        <v>9.28828515035412E-006</v>
      </c>
      <c r="F4" s="180"/>
      <c r="G4" s="180"/>
      <c r="H4" s="1" t="n">
        <f aca="false">1/(30*300)</f>
        <v>0.000111111111111111</v>
      </c>
      <c r="I4" s="1"/>
      <c r="J4" s="1" t="n">
        <f aca="false">1/191.4</f>
        <v>0.00522466039707419</v>
      </c>
    </row>
    <row r="5" customFormat="false" ht="12.75" hidden="false" customHeight="true" outlineLevel="0" collapsed="false">
      <c r="A5" s="190"/>
      <c r="B5" s="177" t="s">
        <v>221</v>
      </c>
      <c r="C5" s="178"/>
      <c r="D5" s="192" t="n">
        <v>188.76</v>
      </c>
      <c r="E5" s="191"/>
      <c r="F5" s="181" t="n">
        <v>0</v>
      </c>
      <c r="G5" s="181" t="n">
        <v>0</v>
      </c>
      <c r="H5" s="1" t="n">
        <f aca="false">1/130</f>
        <v>0.00769230769230769</v>
      </c>
      <c r="I5" s="1"/>
      <c r="J5" s="1" t="n">
        <f aca="false">1/191.4</f>
        <v>0.00522466039707419</v>
      </c>
    </row>
    <row r="6" customFormat="false" ht="12.75" hidden="false" customHeight="true" outlineLevel="0" collapsed="false">
      <c r="A6" s="190" t="s">
        <v>196</v>
      </c>
      <c r="B6" s="177" t="n">
        <v>1</v>
      </c>
      <c r="C6" s="178" t="n">
        <v>16</v>
      </c>
      <c r="D6" s="177" t="n">
        <v>1</v>
      </c>
      <c r="E6" s="193" t="n">
        <f aca="false">H5*C6*J5</f>
        <v>0.000643035125793747</v>
      </c>
      <c r="F6" s="179" t="n">
        <f aca="false">'SERVENTE SEM INSALUBRIDADE'!C216</f>
        <v>3037.89</v>
      </c>
      <c r="G6" s="179" t="n">
        <f aca="false">E6*F6</f>
        <v>1.95346997829756</v>
      </c>
    </row>
    <row r="7" customFormat="false" ht="12.75" hidden="false" customHeight="true" outlineLevel="0" collapsed="false">
      <c r="A7" s="190"/>
      <c r="B7" s="177" t="n">
        <v>130</v>
      </c>
      <c r="C7" s="178"/>
      <c r="D7" s="192" t="n">
        <v>188.76</v>
      </c>
      <c r="E7" s="193"/>
      <c r="F7" s="193"/>
      <c r="G7" s="193"/>
    </row>
    <row r="8" customFormat="false" ht="12.75" hidden="false" customHeight="true" outlineLevel="0" collapsed="false">
      <c r="A8" s="178" t="s">
        <v>107</v>
      </c>
      <c r="B8" s="178"/>
      <c r="C8" s="178"/>
      <c r="D8" s="178"/>
      <c r="E8" s="178"/>
      <c r="F8" s="178"/>
      <c r="G8" s="181" t="n">
        <f aca="false">G5+G6</f>
        <v>1.95346997829756</v>
      </c>
    </row>
    <row r="9" customFormat="false" ht="12.75" hidden="false" customHeight="true" outlineLevel="0" collapsed="false">
      <c r="A9" s="183" t="s">
        <v>222</v>
      </c>
      <c r="B9" s="183"/>
      <c r="C9" s="183"/>
      <c r="D9" s="183"/>
      <c r="E9" s="183"/>
      <c r="F9" s="183"/>
      <c r="G9" s="183"/>
    </row>
    <row r="10" customFormat="false" ht="12.75" hidden="false" customHeight="true" outlineLevel="0" collapsed="false">
      <c r="A10" s="190" t="s">
        <v>189</v>
      </c>
      <c r="B10" s="180" t="s">
        <v>190</v>
      </c>
      <c r="C10" s="180" t="s">
        <v>218</v>
      </c>
      <c r="D10" s="180" t="s">
        <v>219</v>
      </c>
      <c r="E10" s="177" t="s">
        <v>220</v>
      </c>
      <c r="F10" s="180" t="s">
        <v>191</v>
      </c>
      <c r="G10" s="180" t="s">
        <v>192</v>
      </c>
    </row>
    <row r="11" customFormat="false" ht="12.75" hidden="false" customHeight="true" outlineLevel="0" collapsed="false">
      <c r="A11" s="190" t="s">
        <v>193</v>
      </c>
      <c r="B11" s="177" t="n">
        <v>1</v>
      </c>
      <c r="C11" s="178" t="n">
        <v>16</v>
      </c>
      <c r="D11" s="177" t="n">
        <v>1</v>
      </c>
      <c r="E11" s="191" t="n">
        <f aca="false">I11*C11*K11</f>
        <v>0</v>
      </c>
      <c r="F11" s="191" t="n">
        <v>0</v>
      </c>
      <c r="G11" s="191" t="n">
        <v>0</v>
      </c>
    </row>
    <row r="12" customFormat="false" ht="12.75" hidden="false" customHeight="true" outlineLevel="0" collapsed="false">
      <c r="A12" s="194"/>
      <c r="B12" s="177" t="s">
        <v>221</v>
      </c>
      <c r="C12" s="178"/>
      <c r="D12" s="192" t="n">
        <v>188.76</v>
      </c>
      <c r="E12" s="191"/>
      <c r="F12" s="191"/>
      <c r="G12" s="191"/>
      <c r="H12" s="0" t="n">
        <f aca="false">1/300</f>
        <v>0.00333333333333333</v>
      </c>
    </row>
    <row r="13" customFormat="false" ht="12.75" hidden="false" customHeight="true" outlineLevel="0" collapsed="false">
      <c r="A13" s="190" t="s">
        <v>196</v>
      </c>
      <c r="B13" s="177" t="n">
        <v>1</v>
      </c>
      <c r="C13" s="178" t="n">
        <v>16</v>
      </c>
      <c r="D13" s="177" t="n">
        <v>1</v>
      </c>
      <c r="E13" s="193" t="n">
        <f aca="false">H12*C13*H13</f>
        <v>0.000282545737091192</v>
      </c>
      <c r="F13" s="179" t="n">
        <f aca="false">F6</f>
        <v>3037.89</v>
      </c>
      <c r="G13" s="179" t="n">
        <f aca="false">E13*F13</f>
        <v>0.85834286925196</v>
      </c>
      <c r="H13" s="0" t="n">
        <f aca="false">1/188.76</f>
        <v>0.00529773257045984</v>
      </c>
    </row>
    <row r="14" customFormat="false" ht="12.75" hidden="false" customHeight="true" outlineLevel="0" collapsed="false">
      <c r="A14" s="194"/>
      <c r="B14" s="177" t="n">
        <v>300</v>
      </c>
      <c r="C14" s="178"/>
      <c r="D14" s="192" t="n">
        <v>188.76</v>
      </c>
      <c r="E14" s="193"/>
      <c r="F14" s="193"/>
      <c r="G14" s="193"/>
      <c r="H14" s="0" t="n">
        <f aca="false">H12*C13*H13</f>
        <v>0.000282545737091192</v>
      </c>
    </row>
    <row r="15" customFormat="false" ht="12.75" hidden="false" customHeight="true" outlineLevel="0" collapsed="false">
      <c r="A15" s="178" t="s">
        <v>107</v>
      </c>
      <c r="B15" s="194"/>
      <c r="C15" s="194"/>
      <c r="D15" s="194"/>
      <c r="E15" s="194"/>
      <c r="F15" s="194"/>
      <c r="G15" s="181" t="n">
        <f aca="false">G11+G13</f>
        <v>0.85834286925196</v>
      </c>
    </row>
    <row r="16" customFormat="false" ht="12.75" hidden="false" customHeight="true" outlineLevel="0" collapsed="false">
      <c r="A16" s="183" t="s">
        <v>223</v>
      </c>
      <c r="B16" s="183"/>
      <c r="C16" s="183"/>
      <c r="D16" s="183"/>
      <c r="E16" s="183"/>
      <c r="F16" s="183"/>
      <c r="G16" s="183"/>
    </row>
    <row r="17" customFormat="false" ht="12.75" hidden="false" customHeight="true" outlineLevel="0" collapsed="false">
      <c r="A17" s="190" t="s">
        <v>189</v>
      </c>
      <c r="B17" s="180" t="s">
        <v>190</v>
      </c>
      <c r="C17" s="180" t="s">
        <v>218</v>
      </c>
      <c r="D17" s="180" t="s">
        <v>219</v>
      </c>
      <c r="E17" s="177" t="s">
        <v>220</v>
      </c>
      <c r="F17" s="180" t="s">
        <v>191</v>
      </c>
      <c r="G17" s="180" t="s">
        <v>192</v>
      </c>
    </row>
    <row r="18" customFormat="false" ht="12.75" hidden="false" customHeight="true" outlineLevel="0" collapsed="false">
      <c r="A18" s="190" t="s">
        <v>193</v>
      </c>
      <c r="B18" s="177" t="n">
        <v>1</v>
      </c>
      <c r="C18" s="178" t="n">
        <v>16</v>
      </c>
      <c r="D18" s="177" t="n">
        <v>1</v>
      </c>
      <c r="E18" s="191" t="n">
        <f aca="false">I18*C18*K18</f>
        <v>0</v>
      </c>
      <c r="F18" s="191" t="n">
        <v>0</v>
      </c>
      <c r="G18" s="191" t="n">
        <v>0</v>
      </c>
    </row>
    <row r="19" customFormat="false" ht="12.75" hidden="false" customHeight="true" outlineLevel="0" collapsed="false">
      <c r="A19" s="194"/>
      <c r="B19" s="177" t="s">
        <v>221</v>
      </c>
      <c r="C19" s="178"/>
      <c r="D19" s="192" t="n">
        <v>188.76</v>
      </c>
      <c r="E19" s="191"/>
      <c r="F19" s="191"/>
      <c r="G19" s="191"/>
    </row>
    <row r="20" customFormat="false" ht="12.75" hidden="false" customHeight="true" outlineLevel="0" collapsed="false">
      <c r="A20" s="190" t="s">
        <v>196</v>
      </c>
      <c r="B20" s="177" t="n">
        <v>1</v>
      </c>
      <c r="C20" s="178" t="n">
        <v>16</v>
      </c>
      <c r="D20" s="177" t="n">
        <v>1</v>
      </c>
      <c r="E20" s="193" t="n">
        <f aca="false">E13</f>
        <v>0.000282545737091192</v>
      </c>
      <c r="F20" s="179" t="n">
        <f aca="false">F6</f>
        <v>3037.89</v>
      </c>
      <c r="G20" s="179" t="n">
        <f aca="false">E20*F20</f>
        <v>0.85834286925196</v>
      </c>
    </row>
    <row r="21" customFormat="false" ht="12.75" hidden="false" customHeight="true" outlineLevel="0" collapsed="false">
      <c r="A21" s="194"/>
      <c r="B21" s="177" t="n">
        <v>300</v>
      </c>
      <c r="C21" s="178"/>
      <c r="D21" s="192" t="n">
        <v>188.76</v>
      </c>
      <c r="E21" s="193"/>
      <c r="F21" s="193"/>
      <c r="G21" s="193"/>
    </row>
    <row r="22" customFormat="false" ht="12.75" hidden="false" customHeight="true" outlineLevel="0" collapsed="false">
      <c r="A22" s="178" t="s">
        <v>107</v>
      </c>
      <c r="B22" s="194"/>
      <c r="C22" s="194"/>
      <c r="D22" s="194"/>
      <c r="E22" s="194"/>
      <c r="F22" s="194"/>
      <c r="G22" s="181" t="n">
        <f aca="false">G18+G20</f>
        <v>0.85834286925196</v>
      </c>
    </row>
  </sheetData>
  <mergeCells count="29">
    <mergeCell ref="A1:G1"/>
    <mergeCell ref="A2:G2"/>
    <mergeCell ref="A4:A5"/>
    <mergeCell ref="C4:C5"/>
    <mergeCell ref="E4:E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9.58"/>
    <col collapsed="false" customWidth="true" hidden="false" outlineLevel="0" max="6" min="6" style="0" width="19.85"/>
    <col collapsed="false" customWidth="true" hidden="false" outlineLevel="0" max="7" min="7" style="0" width="10.99"/>
    <col collapsed="false" customWidth="true" hidden="false" outlineLevel="0" max="26" min="8" style="0" width="8.71"/>
    <col collapsed="false" customWidth="true" hidden="false" outlineLevel="0" max="1025" min="27" style="0" width="14.43"/>
  </cols>
  <sheetData>
    <row r="1" customFormat="false" ht="12.75" hidden="false" customHeight="true" outlineLevel="0" collapsed="false">
      <c r="A1" s="174" t="s">
        <v>224</v>
      </c>
      <c r="B1" s="174"/>
      <c r="C1" s="174"/>
      <c r="D1" s="174"/>
      <c r="E1" s="174"/>
      <c r="F1" s="174"/>
      <c r="G1" s="174"/>
    </row>
    <row r="2" customFormat="false" ht="12.75" hidden="false" customHeight="true" outlineLevel="0" collapsed="false">
      <c r="A2" s="190" t="s">
        <v>189</v>
      </c>
      <c r="B2" s="180" t="s">
        <v>190</v>
      </c>
      <c r="C2" s="180" t="s">
        <v>218</v>
      </c>
      <c r="D2" s="180" t="s">
        <v>219</v>
      </c>
      <c r="E2" s="177" t="s">
        <v>220</v>
      </c>
      <c r="F2" s="180" t="s">
        <v>191</v>
      </c>
      <c r="G2" s="180" t="s">
        <v>192</v>
      </c>
    </row>
    <row r="3" customFormat="false" ht="12.75" hidden="false" customHeight="true" outlineLevel="0" collapsed="false">
      <c r="A3" s="190" t="s">
        <v>193</v>
      </c>
      <c r="B3" s="177" t="n">
        <v>1</v>
      </c>
      <c r="C3" s="178" t="n">
        <v>16</v>
      </c>
      <c r="D3" s="177" t="n">
        <v>1</v>
      </c>
      <c r="E3" s="191" t="n">
        <f aca="false">B8*C3*D8</f>
        <v>9.28828515035412E-006</v>
      </c>
      <c r="F3" s="180"/>
      <c r="G3" s="180"/>
    </row>
    <row r="4" customFormat="false" ht="12.75" hidden="false" customHeight="true" outlineLevel="0" collapsed="false">
      <c r="A4" s="190"/>
      <c r="B4" s="177" t="s">
        <v>221</v>
      </c>
      <c r="C4" s="178"/>
      <c r="D4" s="192" t="n">
        <v>188.76</v>
      </c>
      <c r="E4" s="191"/>
      <c r="F4" s="181" t="n">
        <v>0</v>
      </c>
      <c r="G4" s="181" t="n">
        <v>0</v>
      </c>
    </row>
    <row r="5" customFormat="false" ht="12.75" hidden="false" customHeight="true" outlineLevel="0" collapsed="false">
      <c r="A5" s="190" t="s">
        <v>196</v>
      </c>
      <c r="B5" s="177" t="n">
        <v>1</v>
      </c>
      <c r="C5" s="178" t="n">
        <v>16</v>
      </c>
      <c r="D5" s="177" t="n">
        <v>1</v>
      </c>
      <c r="E5" s="193" t="n">
        <f aca="false">B9*C5*D9</f>
        <v>0.000652028624056596</v>
      </c>
      <c r="F5" s="179" t="n">
        <v>0</v>
      </c>
      <c r="G5" s="179" t="n">
        <f aca="false">E5*F5</f>
        <v>0</v>
      </c>
    </row>
    <row r="6" customFormat="false" ht="12.75" hidden="false" customHeight="true" outlineLevel="0" collapsed="false">
      <c r="A6" s="190"/>
      <c r="B6" s="177" t="n">
        <v>130</v>
      </c>
      <c r="C6" s="178"/>
      <c r="D6" s="192" t="n">
        <v>188.76</v>
      </c>
      <c r="E6" s="193"/>
      <c r="F6" s="193"/>
      <c r="G6" s="193"/>
    </row>
    <row r="7" customFormat="false" ht="12.75" hidden="false" customHeight="true" outlineLevel="0" collapsed="false">
      <c r="A7" s="178" t="s">
        <v>107</v>
      </c>
      <c r="B7" s="178"/>
      <c r="C7" s="178"/>
      <c r="D7" s="178"/>
      <c r="E7" s="178"/>
      <c r="F7" s="178"/>
      <c r="G7" s="181" t="n">
        <f aca="false">G4+G5</f>
        <v>0</v>
      </c>
    </row>
    <row r="8" customFormat="false" ht="12.75" hidden="false" customHeight="true" outlineLevel="0" collapsed="false">
      <c r="A8" s="1"/>
      <c r="B8" s="1" t="n">
        <f aca="false">1/(30*300)</f>
        <v>0.000111111111111111</v>
      </c>
      <c r="C8" s="1"/>
      <c r="D8" s="1" t="n">
        <f aca="false">1/191.4</f>
        <v>0.00522466039707419</v>
      </c>
      <c r="E8" s="195"/>
      <c r="F8" s="196"/>
      <c r="G8" s="195"/>
    </row>
    <row r="9" customFormat="false" ht="12.75" hidden="false" customHeight="true" outlineLevel="0" collapsed="false">
      <c r="A9" s="1"/>
      <c r="B9" s="1" t="n">
        <f aca="false">1/130</f>
        <v>0.00769230769230769</v>
      </c>
      <c r="C9" s="1"/>
      <c r="D9" s="1" t="n">
        <f aca="false">1/188.76</f>
        <v>0.00529773257045984</v>
      </c>
      <c r="E9" s="197"/>
      <c r="F9" s="196"/>
      <c r="G9" s="197"/>
    </row>
  </sheetData>
  <mergeCells count="10">
    <mergeCell ref="A1:G1"/>
    <mergeCell ref="A3:A4"/>
    <mergeCell ref="C3:C4"/>
    <mergeCell ref="E3:E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54.29"/>
    <col collapsed="false" customWidth="true" hidden="false" outlineLevel="0" max="2" min="2" style="0" width="20.71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9.14"/>
    <col collapsed="false" customWidth="true" hidden="false" outlineLevel="0" max="6" min="6" style="0" width="21.29"/>
    <col collapsed="false" customWidth="true" hidden="false" outlineLevel="0" max="26" min="7" style="0" width="8.71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174" t="s">
        <v>225</v>
      </c>
      <c r="B1" s="174"/>
      <c r="C1" s="174"/>
      <c r="D1" s="174"/>
      <c r="E1" s="174"/>
      <c r="F1" s="174"/>
    </row>
    <row r="2" customFormat="false" ht="14.25" hidden="false" customHeight="true" outlineLevel="0" collapsed="false">
      <c r="A2" s="183" t="s">
        <v>226</v>
      </c>
      <c r="B2" s="183"/>
      <c r="C2" s="183"/>
      <c r="D2" s="183"/>
      <c r="E2" s="183"/>
      <c r="F2" s="18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4.25" hidden="false" customHeight="true" outlineLevel="0" collapsed="false">
      <c r="A3" s="180" t="s">
        <v>227</v>
      </c>
      <c r="B3" s="177" t="s">
        <v>228</v>
      </c>
      <c r="C3" s="180" t="s">
        <v>229</v>
      </c>
      <c r="D3" s="180" t="s">
        <v>230</v>
      </c>
      <c r="E3" s="180" t="s">
        <v>231</v>
      </c>
      <c r="F3" s="180" t="s">
        <v>232</v>
      </c>
    </row>
    <row r="4" customFormat="false" ht="14.25" hidden="false" customHeight="true" outlineLevel="0" collapsed="false">
      <c r="A4" s="180" t="s">
        <v>233</v>
      </c>
      <c r="B4" s="177" t="n">
        <v>500</v>
      </c>
      <c r="C4" s="181" t="n">
        <f aca="false">'PREÇO m² área interna'!D10</f>
        <v>3.7973625</v>
      </c>
      <c r="D4" s="177" t="n">
        <v>12</v>
      </c>
      <c r="E4" s="181" t="n">
        <f aca="false">C4*D4</f>
        <v>45.56835</v>
      </c>
      <c r="F4" s="181" t="n">
        <f aca="false">B4*E4</f>
        <v>22784.175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14.25" hidden="false" customHeight="true" outlineLevel="0" collapsed="false">
      <c r="A5" s="180" t="s">
        <v>234</v>
      </c>
      <c r="B5" s="177" t="n">
        <v>500</v>
      </c>
      <c r="C5" s="181" t="n">
        <f aca="false">'PREÇO m² área interna'!I10</f>
        <v>2.531575</v>
      </c>
      <c r="D5" s="177" t="n">
        <v>12</v>
      </c>
      <c r="E5" s="181" t="n">
        <f aca="false">C5*D5</f>
        <v>30.3789</v>
      </c>
      <c r="F5" s="181" t="n">
        <f aca="false">B5*E5</f>
        <v>15189.45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4.25" hidden="false" customHeight="true" outlineLevel="0" collapsed="false">
      <c r="A6" s="180" t="s">
        <v>235</v>
      </c>
      <c r="B6" s="177" t="n">
        <v>400</v>
      </c>
      <c r="C6" s="181" t="n">
        <f aca="false">'PREÇO m² área interna'!D19</f>
        <v>6.75086666666667</v>
      </c>
      <c r="D6" s="177" t="n">
        <v>12</v>
      </c>
      <c r="E6" s="181" t="n">
        <f aca="false">C6*D6</f>
        <v>81.0104</v>
      </c>
      <c r="F6" s="181" t="n">
        <f aca="false">B6*E6</f>
        <v>32404.16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4.25" hidden="false" customHeight="true" outlineLevel="0" collapsed="false">
      <c r="A7" s="180" t="s">
        <v>236</v>
      </c>
      <c r="B7" s="177" t="n">
        <v>1200</v>
      </c>
      <c r="C7" s="181" t="n">
        <f aca="false">'PREÇO m² área interna'!I19</f>
        <v>1.215156</v>
      </c>
      <c r="D7" s="177" t="n">
        <v>12</v>
      </c>
      <c r="E7" s="181" t="n">
        <f aca="false">C7*D7</f>
        <v>14.581872</v>
      </c>
      <c r="F7" s="181" t="n">
        <f aca="false">B7*E7</f>
        <v>17498.2464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4.25" hidden="false" customHeight="true" outlineLevel="0" collapsed="false">
      <c r="A8" s="180" t="s">
        <v>237</v>
      </c>
      <c r="B8" s="177" t="n">
        <v>1000</v>
      </c>
      <c r="C8" s="181" t="n">
        <f aca="false">'PREÇO m² área interna'!D28</f>
        <v>1.68771666666667</v>
      </c>
      <c r="D8" s="177" t="n">
        <v>12</v>
      </c>
      <c r="E8" s="181" t="n">
        <f aca="false">C8*D8</f>
        <v>20.2526</v>
      </c>
      <c r="F8" s="181" t="n">
        <f aca="false">B8*E8</f>
        <v>20252.6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4.25" hidden="false" customHeight="true" outlineLevel="0" collapsed="false">
      <c r="A9" s="180" t="s">
        <v>238</v>
      </c>
      <c r="B9" s="177" t="n">
        <v>800</v>
      </c>
      <c r="C9" s="181" t="n">
        <f aca="false">'PREÇO m² área interna'!I28</f>
        <v>2.02526</v>
      </c>
      <c r="D9" s="177" t="n">
        <v>12</v>
      </c>
      <c r="E9" s="181" t="n">
        <f aca="false">C9*D9</f>
        <v>24.30312</v>
      </c>
      <c r="F9" s="181" t="n">
        <f aca="false">B9*E9</f>
        <v>19442.496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customFormat="false" ht="14.25" hidden="false" customHeight="true" outlineLevel="0" collapsed="false">
      <c r="A10" s="180" t="s">
        <v>239</v>
      </c>
      <c r="B10" s="177" t="n">
        <v>230</v>
      </c>
      <c r="C10" s="181" t="n">
        <f aca="false">'PREÇO m² área interna'!D37</f>
        <v>12.9908333333333</v>
      </c>
      <c r="D10" s="177" t="n">
        <v>12</v>
      </c>
      <c r="E10" s="181" t="n">
        <f aca="false">C10*D10</f>
        <v>155.89</v>
      </c>
      <c r="F10" s="181" t="n">
        <f aca="false">B10*E10</f>
        <v>35854.7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4.25" hidden="false" customHeight="true" outlineLevel="0" collapsed="false">
      <c r="A11" s="180" t="s">
        <v>192</v>
      </c>
      <c r="B11" s="177" t="n">
        <f aca="false">B4+B5+B6+B7+B8+B9+B10</f>
        <v>4630</v>
      </c>
      <c r="C11" s="181" t="n">
        <f aca="false">SUM(C4:C10)</f>
        <v>30.9987701666667</v>
      </c>
      <c r="D11" s="177"/>
      <c r="E11" s="181" t="n">
        <f aca="false">SUM(E4:E10)</f>
        <v>371.985242</v>
      </c>
      <c r="F11" s="181" t="n">
        <f aca="false">SUM(F4:F10)</f>
        <v>163425.8274</v>
      </c>
    </row>
    <row r="12" customFormat="false" ht="14.25" hidden="false" customHeight="true" outlineLevel="0" collapsed="false">
      <c r="A12" s="183" t="s">
        <v>240</v>
      </c>
      <c r="B12" s="183"/>
      <c r="C12" s="183"/>
      <c r="D12" s="183"/>
      <c r="E12" s="183"/>
      <c r="F12" s="183"/>
    </row>
    <row r="13" customFormat="false" ht="14.25" hidden="false" customHeight="true" outlineLevel="0" collapsed="false">
      <c r="A13" s="180" t="s">
        <v>227</v>
      </c>
      <c r="B13" s="177" t="s">
        <v>228</v>
      </c>
      <c r="C13" s="180" t="s">
        <v>229</v>
      </c>
      <c r="D13" s="180" t="s">
        <v>230</v>
      </c>
      <c r="E13" s="180" t="s">
        <v>231</v>
      </c>
      <c r="F13" s="180" t="s">
        <v>232</v>
      </c>
    </row>
    <row r="14" customFormat="false" ht="14.25" hidden="false" customHeight="true" outlineLevel="0" collapsed="false">
      <c r="A14" s="180" t="s">
        <v>241</v>
      </c>
      <c r="B14" s="177" t="n">
        <v>300</v>
      </c>
      <c r="C14" s="181" t="n">
        <f aca="false">'PREÇO m² área externa'!D10</f>
        <v>1.68771666666667</v>
      </c>
      <c r="D14" s="177" t="n">
        <v>12</v>
      </c>
      <c r="E14" s="181" t="n">
        <f aca="false">C14*D14</f>
        <v>20.2526</v>
      </c>
      <c r="F14" s="181" t="n">
        <f aca="false">B14*E14</f>
        <v>6075.78</v>
      </c>
    </row>
    <row r="15" customFormat="false" ht="12.75" hidden="false" customHeight="true" outlineLevel="0" collapsed="false">
      <c r="A15" s="180" t="s">
        <v>242</v>
      </c>
      <c r="B15" s="177" t="n">
        <v>600</v>
      </c>
      <c r="C15" s="181" t="n">
        <f aca="false">'PREÇO m² área externa'!I10</f>
        <v>0.506315</v>
      </c>
      <c r="D15" s="177" t="n">
        <v>12</v>
      </c>
      <c r="E15" s="181" t="n">
        <f aca="false">C15*D15</f>
        <v>6.07578</v>
      </c>
      <c r="F15" s="181" t="n">
        <f aca="false">B15*E15</f>
        <v>3645.468</v>
      </c>
    </row>
    <row r="16" customFormat="false" ht="12.75" hidden="false" customHeight="true" outlineLevel="0" collapsed="false">
      <c r="A16" s="180" t="s">
        <v>243</v>
      </c>
      <c r="B16" s="177" t="n">
        <v>300</v>
      </c>
      <c r="C16" s="181" t="n">
        <f aca="false">'PREÇO m² área externa'!D19</f>
        <v>1.68771666666667</v>
      </c>
      <c r="D16" s="177" t="n">
        <v>12</v>
      </c>
      <c r="E16" s="181" t="n">
        <f aca="false">C16*D16</f>
        <v>20.2526</v>
      </c>
      <c r="F16" s="181" t="n">
        <f aca="false">B16*E16</f>
        <v>6075.78</v>
      </c>
    </row>
    <row r="17" customFormat="false" ht="14.25" hidden="false" customHeight="true" outlineLevel="0" collapsed="false">
      <c r="A17" s="180" t="s">
        <v>244</v>
      </c>
      <c r="B17" s="177" t="n">
        <v>300</v>
      </c>
      <c r="C17" s="181" t="n">
        <f aca="false">'PREÇO m² área externa'!I19</f>
        <v>1.68771666666667</v>
      </c>
      <c r="D17" s="177" t="n">
        <v>12</v>
      </c>
      <c r="E17" s="181" t="n">
        <f aca="false">C17*D17</f>
        <v>20.2526</v>
      </c>
      <c r="F17" s="181" t="n">
        <f aca="false">B17*E17</f>
        <v>6075.78</v>
      </c>
    </row>
    <row r="18" customFormat="false" ht="12.75" hidden="false" customHeight="true" outlineLevel="0" collapsed="false">
      <c r="A18" s="180" t="s">
        <v>245</v>
      </c>
      <c r="B18" s="177" t="n">
        <v>300</v>
      </c>
      <c r="C18" s="181" t="n">
        <f aca="false">'PREÇO m² área externa'!D28</f>
        <v>1.68771666666667</v>
      </c>
      <c r="D18" s="177" t="n">
        <v>12</v>
      </c>
      <c r="E18" s="181" t="n">
        <f aca="false">C18*D18</f>
        <v>20.2526</v>
      </c>
      <c r="F18" s="181" t="n">
        <f aca="false">B18*E18</f>
        <v>6075.78</v>
      </c>
    </row>
    <row r="19" customFormat="false" ht="12.75" hidden="false" customHeight="true" outlineLevel="0" collapsed="false">
      <c r="A19" s="180" t="s">
        <v>246</v>
      </c>
      <c r="B19" s="177" t="n">
        <v>2200</v>
      </c>
      <c r="C19" s="181" t="n">
        <f aca="false">'PREÇO m² área externa'!I28</f>
        <v>0.0303789</v>
      </c>
      <c r="D19" s="177" t="n">
        <v>12</v>
      </c>
      <c r="E19" s="181" t="n">
        <f aca="false">C19*D19</f>
        <v>0.3645468</v>
      </c>
      <c r="F19" s="181" t="n">
        <f aca="false">B19*E19</f>
        <v>802.00296</v>
      </c>
    </row>
    <row r="20" customFormat="false" ht="12.75" hidden="false" customHeight="true" outlineLevel="0" collapsed="false">
      <c r="A20" s="180"/>
      <c r="B20" s="177" t="n">
        <f aca="false">SUM(B14:B19)</f>
        <v>4000</v>
      </c>
      <c r="C20" s="192"/>
      <c r="D20" s="177"/>
      <c r="E20" s="192"/>
      <c r="F20" s="181" t="n">
        <f aca="false">SUM(F14:F19)</f>
        <v>28750.59096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2.75" hidden="false" customHeight="true" outlineLevel="0" collapsed="false">
      <c r="A21" s="183" t="s">
        <v>216</v>
      </c>
      <c r="B21" s="183"/>
      <c r="C21" s="183"/>
      <c r="D21" s="183"/>
      <c r="E21" s="183"/>
      <c r="F21" s="18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12.75" hidden="false" customHeight="true" outlineLevel="0" collapsed="false">
      <c r="A22" s="180" t="s">
        <v>247</v>
      </c>
      <c r="B22" s="177" t="n">
        <v>500</v>
      </c>
      <c r="C22" s="181" t="n">
        <f aca="false">ESQUADRIAS!G8</f>
        <v>1.95346997829756</v>
      </c>
      <c r="D22" s="177" t="n">
        <v>12</v>
      </c>
      <c r="E22" s="181" t="n">
        <f aca="false">C22*D22</f>
        <v>23.4416397395708</v>
      </c>
      <c r="F22" s="181" t="n">
        <f aca="false">B22*E22</f>
        <v>11720.8198697854</v>
      </c>
    </row>
    <row r="23" customFormat="false" ht="12.75" hidden="false" customHeight="true" outlineLevel="0" collapsed="false">
      <c r="A23" s="180" t="s">
        <v>248</v>
      </c>
      <c r="B23" s="177" t="n">
        <v>400</v>
      </c>
      <c r="C23" s="181" t="n">
        <f aca="false">ESQUADRIAS!G15</f>
        <v>0.85834286925196</v>
      </c>
      <c r="D23" s="177" t="n">
        <v>12</v>
      </c>
      <c r="E23" s="181" t="n">
        <f aca="false">C23*D23</f>
        <v>10.3001144310235</v>
      </c>
      <c r="F23" s="181" t="n">
        <f aca="false">B23*E23</f>
        <v>4120.04577240941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2.75" hidden="false" customHeight="true" outlineLevel="0" collapsed="false">
      <c r="A24" s="180" t="s">
        <v>223</v>
      </c>
      <c r="B24" s="177" t="n">
        <v>265</v>
      </c>
      <c r="C24" s="181" t="n">
        <f aca="false">ESQUADRIAS!G22</f>
        <v>0.85834286925196</v>
      </c>
      <c r="D24" s="177" t="n">
        <v>12</v>
      </c>
      <c r="E24" s="181" t="n">
        <f aca="false">C24*D24</f>
        <v>10.3001144310235</v>
      </c>
      <c r="F24" s="181" t="n">
        <f aca="false">B24*E24</f>
        <v>2729.53032422123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2.75" hidden="false" customHeight="true" outlineLevel="0" collapsed="false">
      <c r="A25" s="180" t="s">
        <v>192</v>
      </c>
      <c r="B25" s="177" t="n">
        <f aca="false">SUM(B22:B24)</f>
        <v>1165</v>
      </c>
      <c r="C25" s="181" t="n">
        <f aca="false">SUM(C14:C24)</f>
        <v>10.9577162834682</v>
      </c>
      <c r="D25" s="177"/>
      <c r="E25" s="181" t="n">
        <f aca="false">SUM(E14:E24)</f>
        <v>131.492595401618</v>
      </c>
      <c r="F25" s="181" t="n">
        <f aca="false">SUM(F14:F24)</f>
        <v>76071.577886416</v>
      </c>
    </row>
    <row r="26" customFormat="false" ht="12.75" hidden="false" customHeight="true" outlineLevel="0" collapsed="false">
      <c r="A26" s="183" t="s">
        <v>224</v>
      </c>
      <c r="B26" s="183"/>
      <c r="C26" s="183"/>
      <c r="D26" s="183"/>
      <c r="E26" s="183"/>
      <c r="F26" s="183"/>
    </row>
    <row r="27" customFormat="false" ht="12.75" hidden="false" customHeight="true" outlineLevel="0" collapsed="false">
      <c r="A27" s="180" t="s">
        <v>227</v>
      </c>
      <c r="B27" s="180" t="s">
        <v>249</v>
      </c>
      <c r="C27" s="180" t="s">
        <v>229</v>
      </c>
      <c r="D27" s="180" t="s">
        <v>230</v>
      </c>
      <c r="E27" s="180" t="s">
        <v>231</v>
      </c>
      <c r="F27" s="180" t="s">
        <v>232</v>
      </c>
    </row>
    <row r="28" customFormat="false" ht="12.75" hidden="false" customHeight="true" outlineLevel="0" collapsed="false">
      <c r="A28" s="180"/>
      <c r="B28" s="177" t="n">
        <v>0</v>
      </c>
      <c r="C28" s="192" t="n">
        <v>0</v>
      </c>
      <c r="D28" s="177" t="n">
        <v>12</v>
      </c>
      <c r="E28" s="192" t="n">
        <f aca="false">C28*D28</f>
        <v>0</v>
      </c>
      <c r="F28" s="181" t="n">
        <f aca="false">B28*E28</f>
        <v>0</v>
      </c>
    </row>
    <row r="29" customFormat="false" ht="12.75" hidden="false" customHeight="true" outlineLevel="0" collapsed="false">
      <c r="A29" s="198" t="s">
        <v>192</v>
      </c>
      <c r="B29" s="177"/>
      <c r="C29" s="177"/>
      <c r="D29" s="177"/>
      <c r="E29" s="177"/>
      <c r="F29" s="181" t="n">
        <v>0</v>
      </c>
    </row>
    <row r="30" customFormat="false" ht="12.75" hidden="false" customHeight="true" outlineLevel="0" collapsed="false">
      <c r="A30" s="178" t="s">
        <v>107</v>
      </c>
      <c r="B30" s="178"/>
      <c r="C30" s="178"/>
      <c r="D30" s="178"/>
      <c r="E30" s="178"/>
      <c r="F30" s="181" t="n">
        <f aca="false">F11+F20+F25+F29</f>
        <v>268247.996246416</v>
      </c>
    </row>
    <row r="31" customFormat="false" ht="12.75" hidden="false" customHeight="true" outlineLevel="0" collapsed="false">
      <c r="A31" s="198"/>
      <c r="B31" s="198"/>
      <c r="C31" s="198"/>
      <c r="D31" s="198"/>
      <c r="E31" s="198"/>
      <c r="F31" s="192" t="n">
        <f aca="false">F30/12</f>
        <v>22353.9996872013</v>
      </c>
    </row>
  </sheetData>
  <mergeCells count="6">
    <mergeCell ref="A1:F1"/>
    <mergeCell ref="A2:F2"/>
    <mergeCell ref="A12:F12"/>
    <mergeCell ref="A21:F21"/>
    <mergeCell ref="A26:F26"/>
    <mergeCell ref="A30:E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false" hidden="false" outlineLevel="0" max="8" min="1" style="0" width="11.57"/>
    <col collapsed="false" customWidth="true" hidden="false" outlineLevel="0" max="9" min="9" style="0" width="16.86"/>
    <col collapsed="false" customWidth="true" hidden="false" outlineLevel="0" max="26" min="10" style="0" width="8.71"/>
    <col collapsed="false" customWidth="true" hidden="false" outlineLevel="0" max="1025" min="27" style="0" width="14.43"/>
  </cols>
  <sheetData>
    <row r="1" customFormat="false" ht="16.5" hidden="false" customHeight="true" outlineLevel="0" collapsed="false">
      <c r="A1" s="199" t="s">
        <v>250</v>
      </c>
      <c r="B1" s="199"/>
      <c r="C1" s="199"/>
      <c r="D1" s="199"/>
      <c r="E1" s="199"/>
      <c r="F1" s="199"/>
      <c r="G1" s="199"/>
      <c r="H1" s="199"/>
      <c r="I1" s="199"/>
    </row>
    <row r="2" customFormat="false" ht="12.75" hidden="false" customHeight="true" outlineLevel="0" collapsed="false">
      <c r="A2" s="200" t="s">
        <v>251</v>
      </c>
      <c r="B2" s="201"/>
      <c r="C2" s="201"/>
      <c r="D2" s="201"/>
      <c r="E2" s="201"/>
      <c r="F2" s="201"/>
      <c r="G2" s="201"/>
      <c r="H2" s="201"/>
      <c r="I2" s="201"/>
    </row>
    <row r="3" customFormat="false" ht="12.75" hidden="false" customHeight="true" outlineLevel="0" collapsed="false">
      <c r="A3" s="202" t="s">
        <v>252</v>
      </c>
      <c r="B3" s="202"/>
      <c r="C3" s="202"/>
      <c r="D3" s="202"/>
      <c r="E3" s="202"/>
      <c r="F3" s="202"/>
      <c r="G3" s="202"/>
      <c r="H3" s="202"/>
      <c r="I3" s="202"/>
    </row>
    <row r="4" customFormat="false" ht="38.25" hidden="false" customHeight="true" outlineLevel="0" collapsed="false">
      <c r="A4" s="202" t="s">
        <v>253</v>
      </c>
      <c r="B4" s="202"/>
      <c r="C4" s="202"/>
      <c r="D4" s="202"/>
      <c r="E4" s="202"/>
      <c r="F4" s="202"/>
      <c r="G4" s="202"/>
      <c r="H4" s="202"/>
      <c r="I4" s="202"/>
    </row>
    <row r="5" customFormat="false" ht="50.25" hidden="false" customHeight="true" outlineLevel="0" collapsed="false">
      <c r="A5" s="202" t="s">
        <v>254</v>
      </c>
      <c r="B5" s="202"/>
      <c r="C5" s="202"/>
      <c r="D5" s="202"/>
      <c r="E5" s="201"/>
      <c r="F5" s="202" t="s">
        <v>255</v>
      </c>
      <c r="G5" s="202"/>
      <c r="H5" s="202"/>
      <c r="I5" s="202"/>
    </row>
    <row r="6" customFormat="false" ht="12.75" hidden="false" customHeight="true" outlineLevel="0" collapsed="false">
      <c r="A6" s="202" t="s">
        <v>256</v>
      </c>
      <c r="B6" s="202"/>
      <c r="C6" s="202" t="s">
        <v>257</v>
      </c>
      <c r="D6" s="202"/>
      <c r="E6" s="201"/>
      <c r="F6" s="202" t="s">
        <v>258</v>
      </c>
      <c r="G6" s="202"/>
      <c r="H6" s="202" t="s">
        <v>259</v>
      </c>
      <c r="I6" s="202"/>
    </row>
    <row r="7" customFormat="false" ht="12.75" hidden="false" customHeight="true" outlineLevel="0" collapsed="false">
      <c r="A7" s="203" t="s">
        <v>260</v>
      </c>
      <c r="B7" s="203" t="s">
        <v>261</v>
      </c>
      <c r="C7" s="203" t="s">
        <v>260</v>
      </c>
      <c r="D7" s="203" t="s">
        <v>261</v>
      </c>
      <c r="E7" s="201"/>
      <c r="F7" s="203" t="s">
        <v>260</v>
      </c>
      <c r="G7" s="203" t="s">
        <v>261</v>
      </c>
      <c r="H7" s="203" t="s">
        <v>260</v>
      </c>
      <c r="I7" s="203" t="s">
        <v>261</v>
      </c>
    </row>
    <row r="8" customFormat="false" ht="12.75" hidden="false" customHeight="true" outlineLevel="0" collapsed="false">
      <c r="A8" s="204" t="n">
        <v>3.7</v>
      </c>
      <c r="B8" s="204" t="n">
        <v>4.45</v>
      </c>
      <c r="C8" s="204" t="n">
        <v>2.47</v>
      </c>
      <c r="D8" s="204" t="n">
        <v>2.97</v>
      </c>
      <c r="E8" s="201"/>
      <c r="F8" s="204" t="n">
        <v>1.64</v>
      </c>
      <c r="G8" s="204" t="n">
        <v>1.98</v>
      </c>
      <c r="H8" s="204" t="n">
        <v>1.1</v>
      </c>
      <c r="I8" s="204" t="n">
        <v>1.32</v>
      </c>
    </row>
    <row r="9" customFormat="false" ht="12.75" hidden="false" customHeight="true" outlineLevel="0" collapsed="false">
      <c r="A9" s="200" t="s">
        <v>251</v>
      </c>
      <c r="B9" s="201"/>
      <c r="C9" s="201"/>
      <c r="D9" s="201"/>
      <c r="E9" s="201"/>
      <c r="F9" s="201"/>
      <c r="G9" s="201"/>
      <c r="H9" s="201"/>
      <c r="I9" s="201"/>
    </row>
    <row r="10" customFormat="false" ht="73.5" hidden="false" customHeight="true" outlineLevel="0" collapsed="false">
      <c r="A10" s="202" t="s">
        <v>262</v>
      </c>
      <c r="B10" s="202"/>
      <c r="C10" s="202"/>
      <c r="D10" s="202"/>
      <c r="E10" s="202" t="s">
        <v>263</v>
      </c>
      <c r="F10" s="202"/>
      <c r="G10" s="202"/>
      <c r="H10" s="202"/>
      <c r="I10" s="201"/>
    </row>
    <row r="11" customFormat="false" ht="12.75" hidden="false" customHeight="true" outlineLevel="0" collapsed="false">
      <c r="A11" s="202" t="s">
        <v>264</v>
      </c>
      <c r="B11" s="202"/>
      <c r="C11" s="202" t="s">
        <v>265</v>
      </c>
      <c r="D11" s="202"/>
      <c r="E11" s="202" t="s">
        <v>266</v>
      </c>
      <c r="F11" s="202"/>
      <c r="G11" s="202" t="s">
        <v>267</v>
      </c>
      <c r="H11" s="202"/>
      <c r="I11" s="201"/>
    </row>
    <row r="12" customFormat="false" ht="12.75" hidden="false" customHeight="true" outlineLevel="0" collapsed="false">
      <c r="A12" s="203" t="s">
        <v>260</v>
      </c>
      <c r="B12" s="203" t="s">
        <v>261</v>
      </c>
      <c r="C12" s="203" t="s">
        <v>260</v>
      </c>
      <c r="D12" s="203" t="s">
        <v>261</v>
      </c>
      <c r="E12" s="203" t="s">
        <v>260</v>
      </c>
      <c r="F12" s="203" t="s">
        <v>261</v>
      </c>
      <c r="G12" s="203" t="s">
        <v>260</v>
      </c>
      <c r="H12" s="203" t="s">
        <v>261</v>
      </c>
      <c r="I12" s="203"/>
    </row>
    <row r="13" customFormat="false" ht="12.75" hidden="false" customHeight="true" outlineLevel="0" collapsed="false">
      <c r="A13" s="204" t="n">
        <v>0.84</v>
      </c>
      <c r="B13" s="204" t="n">
        <v>1.01</v>
      </c>
      <c r="C13" s="204" t="n">
        <v>0.66</v>
      </c>
      <c r="D13" s="204" t="n">
        <v>0.79</v>
      </c>
      <c r="E13" s="204" t="n">
        <v>0.2</v>
      </c>
      <c r="F13" s="204" t="n">
        <v>0.24</v>
      </c>
      <c r="G13" s="204" t="n">
        <v>0.16</v>
      </c>
      <c r="H13" s="204" t="n">
        <v>0.2</v>
      </c>
      <c r="I13" s="204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205"/>
      <c r="G16" s="205"/>
      <c r="H16" s="205"/>
      <c r="I16" s="205"/>
    </row>
    <row r="17" customFormat="false" ht="14.25" hidden="false" customHeight="true" outlineLevel="0" collapsed="false">
      <c r="F17" s="206"/>
      <c r="G17" s="207"/>
      <c r="H17" s="206"/>
      <c r="I17" s="207"/>
    </row>
    <row r="18" customFormat="false" ht="14.25" hidden="false" customHeight="true" outlineLevel="0" collapsed="false">
      <c r="F18" s="208"/>
      <c r="G18" s="209"/>
      <c r="H18" s="208"/>
      <c r="I18" s="209"/>
    </row>
    <row r="19" customFormat="false" ht="12.75" hidden="false" customHeight="true" outlineLevel="0" collapsed="false"/>
    <row r="20" customFormat="false" ht="12.75" hidden="false" customHeight="true" outlineLevel="0" collapsed="false"/>
    <row r="21" customFormat="false" ht="12.75" hidden="false" customHeight="true" outlineLevel="0" collapsed="false"/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4.25" hidden="false" customHeight="true" outlineLevel="0" collapsed="false">
      <c r="E26" s="0" t="n">
        <v>1</v>
      </c>
    </row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17">
    <mergeCell ref="A1:I1"/>
    <mergeCell ref="A3:I3"/>
    <mergeCell ref="A4:I4"/>
    <mergeCell ref="A5:D5"/>
    <mergeCell ref="F5:I5"/>
    <mergeCell ref="A6:B6"/>
    <mergeCell ref="C6:D6"/>
    <mergeCell ref="F6:G6"/>
    <mergeCell ref="H6:I6"/>
    <mergeCell ref="A10:D10"/>
    <mergeCell ref="E10:H10"/>
    <mergeCell ref="A11:B11"/>
    <mergeCell ref="C11:D11"/>
    <mergeCell ref="E11:F11"/>
    <mergeCell ref="G11:H11"/>
    <mergeCell ref="F16:G16"/>
    <mergeCell ref="H16:I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26" min="1" style="0" width="8.71"/>
    <col collapsed="false" customWidth="true" hidden="false" outlineLevel="0" max="1025" min="27" style="0" width="14.43"/>
  </cols>
  <sheetData>
    <row r="1" customFormat="false" ht="12.75" hidden="false" customHeight="true" outlineLevel="0" collapsed="false"/>
    <row r="2" customFormat="false" ht="12.75" hidden="false" customHeight="true" outlineLevel="0" collapsed="false"/>
    <row r="3" customFormat="false" ht="12.75" hidden="false" customHeight="true" outlineLevel="0" collapsed="false"/>
    <row r="4" customFormat="false" ht="12.75" hidden="false" customHeight="true" outlineLevel="0" collapsed="false"/>
    <row r="5" customFormat="false" ht="12.75" hidden="false" customHeight="true" outlineLevel="0" collapsed="false"/>
    <row r="6" customFormat="false" ht="12.75" hidden="false" customHeight="true" outlineLevel="0" collapsed="false"/>
    <row r="7" customFormat="false" ht="12.75" hidden="false" customHeight="true" outlineLevel="0" collapsed="false"/>
    <row r="8" customFormat="false" ht="12.75" hidden="false" customHeight="true" outlineLevel="0" collapsed="false"/>
    <row r="9" customFormat="false" ht="12.75" hidden="false" customHeight="true" outlineLevel="0" collapsed="false"/>
    <row r="10" customFormat="false" ht="12.75" hidden="false" customHeight="true" outlineLevel="0" collapsed="false"/>
    <row r="11" customFormat="false" ht="12.75" hidden="false" customHeight="true" outlineLevel="0" collapsed="false"/>
    <row r="12" customFormat="false" ht="12.75" hidden="false" customHeight="true" outlineLevel="0" collapsed="false"/>
    <row r="13" customFormat="false" ht="12.75" hidden="false" customHeight="true" outlineLevel="0" collapsed="false"/>
    <row r="14" customFormat="false" ht="12.75" hidden="false" customHeight="true" outlineLevel="0" collapsed="false"/>
    <row r="15" customFormat="false" ht="12.75" hidden="false" customHeight="true" outlineLevel="0" collapsed="false"/>
    <row r="16" customFormat="false" ht="12.75" hidden="false" customHeight="true" outlineLevel="0" collapsed="false"/>
    <row r="17" customFormat="false" ht="12.75" hidden="false" customHeight="true" outlineLevel="0" collapsed="false"/>
    <row r="18" customFormat="false" ht="12.75" hidden="false" customHeight="true" outlineLevel="0" collapsed="false"/>
    <row r="19" customFormat="false" ht="12.75" hidden="false" customHeight="true" outlineLevel="0" collapsed="false"/>
    <row r="20" customFormat="false" ht="12.75" hidden="false" customHeight="true" outlineLevel="0" collapsed="false"/>
    <row r="21" customFormat="false" ht="12.75" hidden="false" customHeight="true" outlineLevel="0" collapsed="false"/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2018-10-15T19:24:33Z</dcterms:created>
  <dc:creator>CONTABIL-02</dc:creator>
  <dc:description/>
  <dc:language>pt-BR</dc:language>
  <cp:lastModifiedBy>CONTABIL-02</cp:lastModifiedBy>
  <cp:lastPrinted>2018-11-05T15:34:23Z</cp:lastPrinted>
  <dcterms:modified xsi:type="dcterms:W3CDTF">2018-11-05T15:50:29Z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