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FACHADAS ENVIDRAÇADAS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<sst xmlns="http://schemas.openxmlformats.org/spreadsheetml/2006/main" count="725" uniqueCount="263">
  <si>
    <t xml:space="preserve">PLANILHA BASE – CAMPUS PETROLINA DO IF SERTÃO – PE – GRUPO 4</t>
  </si>
  <si>
    <t xml:space="preserve">ANEXO VII – D 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</si>
  <si>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</si>
  <si>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</si>
  <si>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</si>
  <si>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</si>
  <si>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</si>
  <si>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</si>
  <si>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</si>
  <si>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</si>
  <si>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</si>
  <si>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Petrolina -  PE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</si>
  <si>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</si>
  <si>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</si>
  <si>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</si>
  <si>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</si>
  <si>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</si>
  <si>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</si>
  <si>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</si>
  <si>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</si>
  <si>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</si>
  <si>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</si>
  <si>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</si>
  <si>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</si>
  <si>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</si>
  <si>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</si>
  <si>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</si>
  <si>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</si>
  <si>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</si>
  <si>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</si>
  <si>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</si>
  <si>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</si>
  <si>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</si>
  <si>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</si>
  <si>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</si>
  <si>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</si>
  <si>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</si>
  <si>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</si>
  <si>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</si>
  <si>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</si>
  <si>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</si>
  <si>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</si>
  <si>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</si>
  <si>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</si>
  <si>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</si>
  <si>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</si>
  <si>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</si>
  <si>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</si>
  <si>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</si>
  <si>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</si>
  <si>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</si>
  <si>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</si>
  <si>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</si>
  <si>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</si>
  <si>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</si>
  <si>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</si>
  <si>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</si>
  <si>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</si>
  <si>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</si>
  <si>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</si>
  <si>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</si>
  <si>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</si>
  <si>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</si>
  <si>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</si>
  <si>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</si>
  <si>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</si>
  <si>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</si>
  <si>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</si>
  <si>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</si>
  <si>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</si>
  <si>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</si>
  <si>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</si>
  <si>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</si>
  <si>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</si>
  <si>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</si>
  <si>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</si>
  <si>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</si>
  <si>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 </t>
  </si>
  <si>
    <t xml:space="preserve">Submódulo 2.3 - Benefícios Mensais e Diários. </t>
  </si>
  <si>
    <t xml:space="preserve">2.3</t>
  </si>
  <si>
    <t xml:space="preserve">Transporte (2 x 22 x 3,70 conforme Decreto Municipal nº 004/2018)</t>
  </si>
  <si>
    <t xml:space="preserve">Transporte (2 x 22 x 3,70 conforme Decreto Municipal nº 004/2018) – 6% x Salário Base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</si>
  <si>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</si>
  <si>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</si>
  <si>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</si>
  <si>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</si>
  <si>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</si>
  <si>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</si>
  <si>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</si>
  <si>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</si>
  <si>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</si>
  <si>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</si>
  <si>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</si>
  <si>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</si>
  <si>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</si>
  <si>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</si>
  <si>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</si>
  <si>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</si>
  <si>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</si>
  <si>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</si>
  <si>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</si>
  <si>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</si>
  <si>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</si>
  <si>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</si>
  <si>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+ Módulo 2 + Módulo 3. 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</si>
  <si>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</si>
  <si>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</si>
  <si>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</si>
  <si>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</si>
  <si>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</si>
  <si>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</si>
  <si>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</si>
  <si>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</si>
  <si>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</si>
  <si>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</si>
  <si>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</si>
  <si>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</si>
  <si>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</si>
  <si>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</si>
  <si>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</si>
  <si>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</si>
  <si>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</si>
  <si>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</si>
  <si>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</si>
  <si>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</si>
  <si>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</si>
  <si>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</si>
  <si>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</si>
  <si>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</si>
  <si>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</si>
  <si>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</si>
  <si>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</si>
  <si>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</si>
  <si>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</si>
  <si>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</si>
  <si>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</si>
  <si>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</si>
  <si>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</si>
  <si>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</si>
  <si>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</si>
  <si>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</si>
  <si>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</si>
  <si>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</si>
  <si>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</si>
  <si>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</si>
  <si>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</si>
  <si>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</si>
  <si>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</si>
  <si>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</si>
  <si>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</si>
  <si>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</si>
  <si>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</si>
  <si>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</si>
  <si>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</si>
  <si>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</si>
  <si>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</si>
  <si>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</si>
  <si>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</si>
  <si>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</si>
  <si>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</si>
  <si>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</si>
  <si>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</si>
  <si>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</si>
  <si>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</si>
  <si>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</si>
  <si>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</si>
  <si>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</si>
  <si>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</si>
  <si>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</si>
  <si>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PLANILHA BASE – CAMPUS PETROLINA DO IF SERTÃO – PE</t>
  </si>
  <si>
    <t xml:space="preserve">ANEXO VII – D</t>
  </si>
  <si>
    <t xml:space="preserve">Posto de Limpeza e Conservação com insalubridade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</si>
  <si>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</si>
  <si>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</si>
  <si>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Nota 2: O SAT a depender do grau de risco do serviço irá variar entre 1%, para risco leve, de 2%, para risco médio, e de 3% de risco grave.  </t>
  </si>
  <si>
    <t xml:space="preserve"> Benefícios Mensais e Diários</t>
  </si>
  <si>
    <t xml:space="preserve">Incidência dos encargos do submódulo 2.2 sobre aviso prévio trabalhado</t>
  </si>
  <si>
    <t xml:space="preserve">Submódulo 4.1 - Substituto nas Ausências Legais</t>
  </si>
  <si>
    <t xml:space="preserve">Submódulo 4.2 – Substituto na Intrajornada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</si>
  <si>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</si>
  <si>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</si>
  <si>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</si>
  <si>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</si>
  <si>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</si>
  <si>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</si>
  <si>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</si>
  <si>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</si>
  <si>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0</t>
  </si>
  <si>
    <t xml:space="preserve">30 X 1200</t>
  </si>
  <si>
    <t xml:space="preserve">SERVENTE</t>
  </si>
  <si>
    <t xml:space="preserve">CUSTO UNITÁRIO DO M²</t>
  </si>
  <si>
    <t xml:space="preserve">LABORATÓRIOS 360 m² a 450 m²</t>
  </si>
  <si>
    <t xml:space="preserve">ALMOXARIFADOS/GALPÕES 1500 m² a 2500 m²</t>
  </si>
  <si>
    <t xml:space="preserve">30 X 450</t>
  </si>
  <si>
    <t xml:space="preserve">30 X 2500</t>
  </si>
  <si>
    <t xml:space="preserve">OFICINAS 1200 m² a 1800 m²</t>
  </si>
  <si>
    <t xml:space="preserve">ÁREAS C/ ESPAÇOS LIVRES - SAGUÃO, HALL E SALÃO 1000 m² a 1500 m²</t>
  </si>
  <si>
    <t xml:space="preserve">30 X 1500</t>
  </si>
  <si>
    <t xml:space="preserve">BANHEIROS 200 m² a 300 m²</t>
  </si>
  <si>
    <t xml:space="preserve">30 X 300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</si>
  <si>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</si>
  <si>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</si>
  <si>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</si>
  <si>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9000</t>
  </si>
  <si>
    <t xml:space="preserve">PÁTIOS E ÁREAS VERDES COM MÉDIA FREQUÊNCIA 1800 m² a 2700 m²</t>
  </si>
  <si>
    <t xml:space="preserve">PÁTIOS E ÁREAS VERDES COM ALTA FREQUÊNCIA 1800 m² a 2700 m²</t>
  </si>
  <si>
    <t xml:space="preserve">30 X 2700</t>
  </si>
  <si>
    <t xml:space="preserve">PÁTIOS E ÁREAS VERDES COM BAIXA FREQUÊNCIA 1800 m² a 2700 m²</t>
  </si>
  <si>
    <t xml:space="preserve">COLETA DE DETRITOS EM PÁTIOS E ÁREAS VERDES 100000 m²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</si>
  <si>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</si>
  <si>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</si>
  <si>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</si>
  <si>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</si>
  <si>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</si>
  <si>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30 X 160</t>
  </si>
  <si>
    <t xml:space="preserve">CUSTO UNITÁRIO DO M² </t>
  </si>
  <si>
    <t xml:space="preserve">FACE EXTERNA SEM EXPOSIÇÃO A SITUAÇÃO DE RISCO 300 m² a 360 m²</t>
  </si>
  <si>
    <t xml:space="preserve">30 X 380</t>
  </si>
  <si>
    <t xml:space="preserve">FACE INTERNA</t>
  </si>
  <si>
    <t xml:space="preserve">FACHADAS ENVIDRAÇADAS</t>
  </si>
  <si>
    <t xml:space="preserve">30 X 130</t>
  </si>
  <si>
    <t xml:space="preserve">VALOR ESTIMADO PELA ADMINISTRAÇÃO - TOTAL DA PROPOSTA – CAMPUS PETROLINA – GRUPO 04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</si>
  <si>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</si>
  <si>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</si>
  <si>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</si>
  <si>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</si>
  <si>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</si>
  <si>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</si>
  <si>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</si>
  <si>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</si>
  <si>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</si>
  <si>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</si>
  <si>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</si>
  <si>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</si>
  <si>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ANUAL DA ÁREA INTERNA</t>
  </si>
  <si>
    <t xml:space="preserve">ÁREAS EXTERNAS</t>
  </si>
  <si>
    <t xml:space="preserve">VARRIÇÃO DE PASSEIOS E ARRUAMENTOS</t>
  </si>
  <si>
    <t xml:space="preserve">PÁTIOS E ÁREAS VERDES COM ALTA FREQUÊNCIA</t>
  </si>
  <si>
    <t xml:space="preserve">SUBTOTAL ANUAL DA ÁREA EXTERNA</t>
  </si>
  <si>
    <t xml:space="preserve">FACE EXTERNA COM EXPOSIÇÃO A SITUAÇÃO DE RISCO</t>
  </si>
  <si>
    <t xml:space="preserve">FACE EXTERNA SEM EXPOSIÇÃO A SITUAÇÃO DE RISCO</t>
  </si>
  <si>
    <t xml:space="preserve">SUBTOTAL ANUAL DA ÁREA ESQUADRIAS</t>
  </si>
  <si>
    <t xml:space="preserve">QTDE EXTIMADA m²</t>
  </si>
  <si>
    <t xml:space="preserve">SUBTOTAL ANUAL DA FACHADA ENVIDRAÇADA</t>
  </si>
  <si>
    <t xml:space="preserve">VALOR TOTAL MENSAL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</si>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</sst>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[$R$-416]\ #,##0.00;[RED]\-[$R$-416]\ #,##0.00"/>
    <numFmt numFmtId="167" formatCode="0.00%"/>
    <numFmt numFmtId="168" formatCode="0.00"/>
    <numFmt numFmtId="169" formatCode="#,##0.00"/>
    <numFmt numFmtId="170" formatCode="#,##0"/>
    <numFmt numFmtId="171" formatCode="#,##0.0000000"/>
    <numFmt numFmtId="172" formatCode="#,##0.000000"/>
  </numFmts>
  <fonts count="18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Verdana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"/>
      <color rgb="FF000000"/>
      <name val="Times New Roman;Times New Roman"/>
      <family val="1"/>
      <charset val="1"/>
    </font>
    <font>
      <sz val="10"/>
      <color rgb="FFFDFAFA"/>
      <name val="Arial"/>
      <family val="2"/>
      <charset val="1"/>
    </font>
    <font>
      <b val="true"/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FFFFFF"/>
        <bgColor rgb="FFFDFAFA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EF413D"/>
      </patternFill>
    </fill>
    <fill>
      <patternFill patternType="solid">
        <fgColor rgb="FFEF413D"/>
        <bgColor rgb="FFF13256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>
        <color rgb="FF171717"/>
      </bottom>
      <diagonal/>
    </border>
    <border diagonalUp="false" diagonalDown="false">
      <left style="thin"/>
      <right style="thin"/>
      <top/>
      <bottom style="thin">
        <color rgb="FF17171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3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213" activeCellId="0" sqref="J213"/>
    </sheetView>
  </sheetViews>
  <sheetFormatPr defaultRowHeight="12.75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25.65"/>
    <col collapsed="false" customWidth="true" hidden="false" outlineLevel="0" max="3" min="3" style="1" width="17.28"/>
    <col collapsed="false" customWidth="true" hidden="false" outlineLevel="0" max="4" min="4" style="1" width="13.77"/>
    <col collapsed="false" customWidth="true" hidden="false" outlineLevel="0" max="5" min="5" style="1" width="18.09"/>
    <col collapsed="false" customWidth="true" hidden="false" outlineLevel="0" max="6" min="6" style="1" width="16.47"/>
    <col collapsed="false" customWidth="true" hidden="false" outlineLevel="0" max="7" min="7" style="1" width="13.09"/>
    <col collapsed="false" customWidth="true" hidden="false" outlineLevel="0" max="8" min="8" style="1" width="10.12"/>
    <col collapsed="false" customWidth="true" hidden="false" outlineLevel="0" max="10" min="9" style="1" width="7.68"/>
    <col collapsed="false" customWidth="true" hidden="false" outlineLevel="0" max="11" min="11" style="1" width="7.95"/>
    <col collapsed="false" customWidth="true" hidden="false" outlineLevel="0" max="19" min="12" style="1" width="7.68"/>
    <col collapsed="false" customWidth="true" hidden="false" outlineLevel="0" max="26" min="20" style="1" width="6.08"/>
    <col collapsed="false" customWidth="true" hidden="false" outlineLevel="0" max="1025" min="27" style="1" width="12.8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/>
      <c r="B9" s="7"/>
      <c r="C9" s="7"/>
      <c r="D9" s="7"/>
      <c r="E9" s="7"/>
      <c r="F9" s="8"/>
      <c r="G9" s="8"/>
      <c r="H9" s="0"/>
      <c r="I9" s="0"/>
      <c r="J9" s="0"/>
      <c r="K9" s="0"/>
      <c r="L9" s="0"/>
    </row>
    <row r="10" customFormat="false" ht="12.8" hidden="false" customHeight="false" outlineLevel="0" collapsed="false">
      <c r="A10" s="2" t="s">
        <v>6</v>
      </c>
      <c r="B10" s="2"/>
      <c r="C10" s="2"/>
      <c r="D10" s="2"/>
      <c r="E10" s="2"/>
      <c r="F10" s="2"/>
      <c r="G10" s="2"/>
      <c r="H10" s="0"/>
      <c r="I10" s="0"/>
      <c r="J10" s="0"/>
      <c r="K10" s="0"/>
      <c r="L10" s="0"/>
    </row>
    <row r="11" customFormat="false" ht="12.75" hidden="false" customHeight="false" outlineLevel="0" collapsed="false">
      <c r="A11" s="9"/>
      <c r="B11" s="9"/>
      <c r="C11" s="9"/>
      <c r="D11" s="9"/>
      <c r="E11" s="9"/>
      <c r="F11" s="9"/>
      <c r="G11" s="9"/>
      <c r="H11" s="0"/>
      <c r="I11" s="0"/>
      <c r="J11" s="0"/>
      <c r="K11" s="0"/>
      <c r="L11" s="0"/>
    </row>
    <row r="12" customFormat="false" ht="14.25" hidden="false" customHeight="true" outlineLevel="0" collapsed="false">
      <c r="A12" s="10" t="s">
        <v>7</v>
      </c>
      <c r="B12" s="11" t="s">
        <v>8</v>
      </c>
      <c r="C12" s="11"/>
      <c r="D12" s="11"/>
      <c r="E12" s="11"/>
      <c r="F12" s="12" t="n">
        <v>43412</v>
      </c>
      <c r="G12" s="12"/>
      <c r="H12" s="0"/>
      <c r="I12" s="0"/>
      <c r="J12" s="0"/>
      <c r="K12" s="0"/>
      <c r="L12" s="0"/>
    </row>
    <row r="13" customFormat="false" ht="12.75" hidden="false" customHeight="true" outlineLevel="0" collapsed="false">
      <c r="A13" s="10" t="s">
        <v>9</v>
      </c>
      <c r="B13" s="11" t="s">
        <v>10</v>
      </c>
      <c r="C13" s="11"/>
      <c r="D13" s="11"/>
      <c r="E13" s="11"/>
      <c r="F13" s="13" t="s">
        <v>11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12</v>
      </c>
      <c r="B14" s="11" t="s">
        <v>13</v>
      </c>
      <c r="C14" s="11"/>
      <c r="D14" s="11"/>
      <c r="E14" s="11"/>
      <c r="F14" s="14" t="s">
        <v>14</v>
      </c>
      <c r="G14" s="14"/>
      <c r="H14" s="0"/>
      <c r="I14" s="0"/>
      <c r="J14" s="0"/>
      <c r="K14" s="0"/>
      <c r="L14" s="0"/>
    </row>
    <row r="15" customFormat="false" ht="14.25" hidden="false" customHeight="true" outlineLevel="0" collapsed="false">
      <c r="A15" s="10" t="s">
        <v>15</v>
      </c>
      <c r="B15" s="5" t="s">
        <v>16</v>
      </c>
      <c r="C15" s="5"/>
      <c r="D15" s="5"/>
      <c r="E15" s="5"/>
      <c r="F15" s="15" t="n">
        <v>12</v>
      </c>
      <c r="G15" s="15"/>
      <c r="H15" s="0"/>
      <c r="I15" s="0"/>
      <c r="J15" s="0"/>
      <c r="K15" s="0"/>
      <c r="L15" s="0"/>
    </row>
    <row r="16" customFormat="false" ht="12.75" hidden="false" customHeight="true" outlineLevel="0" collapsed="false">
      <c r="A16" s="2" t="s">
        <v>17</v>
      </c>
      <c r="B16" s="2"/>
      <c r="C16" s="2"/>
      <c r="D16" s="2"/>
      <c r="E16" s="2"/>
      <c r="F16" s="2"/>
      <c r="G16" s="2"/>
      <c r="H16" s="0"/>
      <c r="I16" s="0"/>
      <c r="J16" s="0"/>
      <c r="K16" s="0"/>
      <c r="L16" s="0"/>
    </row>
    <row r="17" customFormat="false" ht="12.75" hidden="false" customHeight="false" outlineLevel="0" collapsed="false">
      <c r="A17" s="2"/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</row>
    <row r="19" customFormat="false" ht="24" hidden="false" customHeight="true" outlineLevel="0" collapsed="false">
      <c r="A19" s="16" t="s">
        <v>18</v>
      </c>
      <c r="B19" s="16" t="s">
        <v>19</v>
      </c>
      <c r="C19" s="16"/>
      <c r="D19" s="16"/>
      <c r="E19" s="16"/>
      <c r="F19" s="16" t="s">
        <v>20</v>
      </c>
      <c r="G19" s="16"/>
      <c r="H19" s="0"/>
      <c r="I19" s="0"/>
      <c r="J19" s="0"/>
      <c r="K19" s="0"/>
      <c r="L19" s="0"/>
    </row>
    <row r="20" customFormat="false" ht="35" hidden="false" customHeight="true" outlineLevel="0" collapsed="false">
      <c r="A20" s="10" t="s">
        <v>21</v>
      </c>
      <c r="B20" s="10" t="s">
        <v>22</v>
      </c>
      <c r="C20" s="10"/>
      <c r="D20" s="10"/>
      <c r="E20" s="10"/>
      <c r="F20" s="10" t="s">
        <v>23</v>
      </c>
      <c r="G20" s="10"/>
      <c r="H20" s="0"/>
      <c r="I20" s="0"/>
      <c r="J20" s="0"/>
      <c r="K20" s="0"/>
      <c r="L20" s="0"/>
    </row>
    <row r="21" customFormat="false" ht="12.75" hidden="false" customHeight="false" outlineLevel="0" collapsed="false">
      <c r="A21" s="17"/>
      <c r="B21" s="17"/>
      <c r="C21" s="17"/>
      <c r="D21" s="17"/>
      <c r="E21" s="17"/>
      <c r="F21" s="17"/>
      <c r="G21" s="17"/>
      <c r="H21" s="0"/>
      <c r="I21" s="0"/>
      <c r="J21" s="0"/>
      <c r="K21" s="0"/>
      <c r="L21" s="0"/>
    </row>
    <row r="22" customFormat="false" ht="12.75" hidden="false" customHeight="true" outlineLevel="0" collapsed="false">
      <c r="A22" s="18" t="s">
        <v>24</v>
      </c>
      <c r="B22" s="18"/>
      <c r="C22" s="18"/>
      <c r="D22" s="18"/>
      <c r="E22" s="18"/>
      <c r="F22" s="18"/>
      <c r="G22" s="18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/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19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 t="s">
        <v>25</v>
      </c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/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0" t="s">
        <v>26</v>
      </c>
      <c r="B28" s="20"/>
      <c r="C28" s="20"/>
      <c r="D28" s="20"/>
      <c r="E28" s="20"/>
      <c r="F28" s="20"/>
      <c r="G28" s="20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1"/>
      <c r="B29" s="19"/>
      <c r="C29" s="22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3" t="s">
        <v>27</v>
      </c>
      <c r="B30" s="23"/>
      <c r="C30" s="23"/>
      <c r="D30" s="23"/>
      <c r="E30" s="23"/>
      <c r="F30" s="23"/>
      <c r="G30" s="23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/>
      <c r="B31" s="24"/>
      <c r="C31" s="24"/>
      <c r="D31" s="24"/>
      <c r="E31" s="24"/>
      <c r="F31" s="24"/>
      <c r="G31" s="24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5" t="s">
        <v>28</v>
      </c>
      <c r="B32" s="25"/>
      <c r="C32" s="25"/>
      <c r="D32" s="25"/>
      <c r="E32" s="25"/>
      <c r="F32" s="25"/>
      <c r="G32" s="25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3"/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3"/>
      <c r="B34" s="24"/>
      <c r="C34" s="24"/>
      <c r="D34" s="24"/>
      <c r="E34" s="24"/>
      <c r="F34" s="24"/>
      <c r="G34" s="24"/>
      <c r="H34" s="0"/>
      <c r="I34" s="0"/>
      <c r="J34" s="0"/>
      <c r="K34" s="0"/>
      <c r="L34" s="0"/>
    </row>
    <row r="35" customFormat="false" ht="14.25" hidden="false" customHeight="true" outlineLevel="0" collapsed="false">
      <c r="A35" s="26" t="s">
        <v>29</v>
      </c>
      <c r="B35" s="26"/>
      <c r="C35" s="26"/>
      <c r="D35" s="26"/>
      <c r="E35" s="26"/>
      <c r="F35" s="26"/>
      <c r="G35" s="26"/>
      <c r="H35" s="0"/>
      <c r="I35" s="0"/>
      <c r="J35" s="0"/>
      <c r="K35" s="0"/>
      <c r="L35" s="0"/>
    </row>
    <row r="36" customFormat="false" ht="12.75" hidden="false" customHeight="true" outlineLevel="0" collapsed="false">
      <c r="A36" s="27" t="n">
        <v>1</v>
      </c>
      <c r="B36" s="28" t="s">
        <v>30</v>
      </c>
      <c r="C36" s="28"/>
      <c r="D36" s="28"/>
      <c r="E36" s="28"/>
      <c r="F36" s="27" t="s">
        <v>31</v>
      </c>
      <c r="G36" s="27"/>
      <c r="H36" s="0"/>
      <c r="I36" s="0"/>
      <c r="J36" s="0"/>
      <c r="K36" s="0"/>
      <c r="L36" s="0"/>
    </row>
    <row r="37" customFormat="false" ht="14.25" hidden="false" customHeight="true" outlineLevel="0" collapsed="false">
      <c r="A37" s="27" t="n">
        <v>2</v>
      </c>
      <c r="B37" s="28" t="s">
        <v>32</v>
      </c>
      <c r="C37" s="28"/>
      <c r="D37" s="28"/>
      <c r="E37" s="28"/>
      <c r="F37" s="27" t="s">
        <v>33</v>
      </c>
      <c r="G37" s="27"/>
      <c r="H37" s="0"/>
      <c r="I37" s="0"/>
      <c r="J37" s="0"/>
      <c r="K37" s="0"/>
      <c r="L37" s="0"/>
    </row>
    <row r="38" customFormat="false" ht="14.25" hidden="false" customHeight="true" outlineLevel="0" collapsed="false">
      <c r="A38" s="27" t="n">
        <v>3</v>
      </c>
      <c r="B38" s="28" t="s">
        <v>34</v>
      </c>
      <c r="C38" s="28"/>
      <c r="D38" s="28"/>
      <c r="E38" s="28"/>
      <c r="F38" s="29" t="n">
        <v>975.92</v>
      </c>
      <c r="G38" s="29"/>
      <c r="H38" s="0"/>
      <c r="I38" s="0"/>
      <c r="J38" s="0"/>
      <c r="K38" s="0"/>
      <c r="L38" s="0"/>
    </row>
    <row r="39" customFormat="false" ht="14.85" hidden="false" customHeight="true" outlineLevel="0" collapsed="false">
      <c r="A39" s="27" t="n">
        <v>4</v>
      </c>
      <c r="B39" s="28" t="s">
        <v>35</v>
      </c>
      <c r="C39" s="28"/>
      <c r="D39" s="28"/>
      <c r="E39" s="28"/>
      <c r="F39" s="30" t="n">
        <v>43101</v>
      </c>
      <c r="G39" s="30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7"/>
      <c r="B40" s="31"/>
      <c r="C40" s="31"/>
      <c r="D40" s="31"/>
      <c r="E40" s="31"/>
      <c r="F40" s="32"/>
      <c r="G40" s="32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3" t="s">
        <v>36</v>
      </c>
      <c r="B41" s="33"/>
      <c r="C41" s="33"/>
      <c r="D41" s="33"/>
      <c r="E41" s="33"/>
      <c r="F41" s="33"/>
      <c r="G41" s="33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4"/>
      <c r="B42" s="34"/>
      <c r="C42" s="34"/>
      <c r="D42" s="34"/>
      <c r="E42" s="34"/>
      <c r="F42" s="34"/>
      <c r="G42" s="34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5" t="s">
        <v>37</v>
      </c>
      <c r="B43" s="35"/>
      <c r="C43" s="35"/>
      <c r="D43" s="35"/>
      <c r="E43" s="35"/>
      <c r="F43" s="35"/>
      <c r="G43" s="35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7"/>
      <c r="B44" s="17"/>
      <c r="C44" s="17"/>
      <c r="D44" s="17"/>
      <c r="E44" s="17"/>
      <c r="F44" s="17"/>
      <c r="G44" s="17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6" t="s">
        <v>38</v>
      </c>
      <c r="B45" s="36"/>
      <c r="C45" s="36"/>
      <c r="D45" s="36"/>
      <c r="E45" s="36"/>
      <c r="F45" s="36"/>
      <c r="G45" s="36"/>
      <c r="H45" s="0"/>
      <c r="I45" s="0"/>
      <c r="J45" s="0"/>
      <c r="K45" s="0"/>
      <c r="L45" s="0"/>
    </row>
    <row r="46" customFormat="false" ht="14.25" hidden="false" customHeight="true" outlineLevel="0" collapsed="false">
      <c r="A46" s="16" t="n">
        <v>1</v>
      </c>
      <c r="B46" s="16" t="s">
        <v>39</v>
      </c>
      <c r="C46" s="16"/>
      <c r="D46" s="16"/>
      <c r="E46" s="16"/>
      <c r="F46" s="16" t="s">
        <v>40</v>
      </c>
      <c r="G46" s="16"/>
      <c r="H46" s="0"/>
      <c r="I46" s="0"/>
      <c r="J46" s="0"/>
      <c r="K46" s="0"/>
      <c r="L46" s="0"/>
    </row>
    <row r="47" customFormat="false" ht="14.25" hidden="false" customHeight="true" outlineLevel="0" collapsed="false">
      <c r="A47" s="37" t="s">
        <v>7</v>
      </c>
      <c r="B47" s="38" t="s">
        <v>41</v>
      </c>
      <c r="C47" s="38"/>
      <c r="D47" s="38"/>
      <c r="E47" s="38"/>
      <c r="F47" s="39" t="n">
        <v>975.92</v>
      </c>
      <c r="G47" s="39"/>
      <c r="H47" s="0"/>
      <c r="I47" s="40"/>
      <c r="J47" s="40"/>
      <c r="K47" s="0"/>
      <c r="L47" s="0"/>
    </row>
    <row r="48" customFormat="false" ht="14.25" hidden="false" customHeight="true" outlineLevel="0" collapsed="false">
      <c r="A48" s="41" t="s">
        <v>42</v>
      </c>
      <c r="B48" s="41"/>
      <c r="C48" s="41"/>
      <c r="D48" s="41"/>
      <c r="E48" s="41"/>
      <c r="F48" s="42" t="n">
        <f aca="false">F47</f>
        <v>975.92</v>
      </c>
      <c r="G48" s="42"/>
      <c r="H48" s="0"/>
      <c r="I48" s="0"/>
      <c r="J48" s="0"/>
      <c r="K48" s="0"/>
      <c r="L48" s="0"/>
    </row>
    <row r="49" customFormat="false" ht="12.75" hidden="false" customHeight="true" outlineLevel="0" collapsed="false">
      <c r="A49" s="31" t="s">
        <v>43</v>
      </c>
      <c r="B49" s="31"/>
      <c r="C49" s="31"/>
      <c r="D49" s="31"/>
      <c r="E49" s="31"/>
      <c r="F49" s="31"/>
      <c r="G49" s="31"/>
      <c r="H49" s="0"/>
      <c r="I49" s="0"/>
      <c r="J49" s="0"/>
      <c r="K49" s="0"/>
      <c r="L49" s="0"/>
    </row>
    <row r="50" customFormat="false" ht="12.75" hidden="false" customHeight="false" outlineLevel="0" collapsed="false">
      <c r="A50" s="31"/>
      <c r="B50" s="31"/>
      <c r="C50" s="31"/>
      <c r="D50" s="31"/>
      <c r="E50" s="31"/>
      <c r="F50" s="31"/>
      <c r="G50" s="31"/>
      <c r="H50" s="0"/>
      <c r="I50" s="0"/>
      <c r="J50" s="0"/>
      <c r="K50" s="0"/>
      <c r="L50" s="0"/>
    </row>
    <row r="51" customFormat="false" ht="14.25" hidden="false" customHeight="true" outlineLevel="0" collapsed="false">
      <c r="A51" s="43" t="s">
        <v>44</v>
      </c>
      <c r="B51" s="43"/>
      <c r="C51" s="43"/>
      <c r="D51" s="43"/>
      <c r="E51" s="43"/>
      <c r="F51" s="43"/>
      <c r="G51" s="43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3"/>
      <c r="B52" s="43"/>
      <c r="C52" s="43"/>
      <c r="D52" s="43"/>
      <c r="E52" s="43"/>
      <c r="F52" s="43"/>
      <c r="G52" s="43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3"/>
      <c r="B53" s="43"/>
      <c r="C53" s="43"/>
      <c r="D53" s="43"/>
      <c r="E53" s="43"/>
      <c r="F53" s="43"/>
      <c r="G53" s="43"/>
      <c r="H53" s="0"/>
      <c r="I53" s="0"/>
      <c r="J53" s="0"/>
      <c r="K53" s="0"/>
      <c r="L53" s="0"/>
    </row>
    <row r="54" customFormat="false" ht="12.75" hidden="false" customHeight="true" outlineLevel="0" collapsed="false">
      <c r="A54" s="44" t="s">
        <v>45</v>
      </c>
      <c r="B54" s="44"/>
      <c r="C54" s="44"/>
      <c r="D54" s="44"/>
      <c r="E54" s="44"/>
      <c r="F54" s="44"/>
      <c r="G54" s="44"/>
      <c r="H54" s="0"/>
      <c r="I54" s="0"/>
      <c r="J54" s="0"/>
      <c r="K54" s="0"/>
      <c r="L54" s="0"/>
    </row>
    <row r="55" customFormat="false" ht="12.75" hidden="false" customHeight="true" outlineLevel="0" collapsed="false">
      <c r="A55" s="23"/>
      <c r="B55" s="24"/>
      <c r="C55" s="24"/>
      <c r="D55" s="24"/>
      <c r="E55" s="24"/>
      <c r="F55" s="24"/>
      <c r="G55" s="24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1" t="s">
        <v>46</v>
      </c>
      <c r="B56" s="21"/>
      <c r="C56" s="21"/>
      <c r="D56" s="21"/>
      <c r="E56" s="21"/>
      <c r="F56" s="21"/>
      <c r="G56" s="21"/>
      <c r="H56" s="0"/>
      <c r="I56" s="0"/>
      <c r="J56" s="0"/>
      <c r="K56" s="0"/>
      <c r="L56" s="0"/>
    </row>
    <row r="57" customFormat="false" ht="12.75" hidden="false" customHeight="true" outlineLevel="0" collapsed="false">
      <c r="A57" s="9"/>
      <c r="B57" s="9"/>
      <c r="C57" s="9"/>
      <c r="D57" s="9"/>
      <c r="E57" s="9"/>
      <c r="F57" s="9"/>
      <c r="G57" s="9"/>
      <c r="H57" s="0"/>
      <c r="I57" s="0"/>
      <c r="J57" s="0"/>
      <c r="K57" s="0"/>
      <c r="L57" s="0"/>
    </row>
    <row r="58" customFormat="false" ht="12.75" hidden="false" customHeight="true" outlineLevel="0" collapsed="false">
      <c r="A58" s="45" t="s">
        <v>47</v>
      </c>
      <c r="B58" s="45" t="s">
        <v>48</v>
      </c>
      <c r="C58" s="45"/>
      <c r="D58" s="45"/>
      <c r="E58" s="45"/>
      <c r="F58" s="45" t="s">
        <v>49</v>
      </c>
      <c r="G58" s="45" t="s">
        <v>40</v>
      </c>
      <c r="H58" s="0"/>
      <c r="I58" s="0"/>
      <c r="J58" s="0"/>
      <c r="K58" s="0"/>
      <c r="L58" s="0"/>
    </row>
    <row r="59" customFormat="false" ht="12.75" hidden="false" customHeight="true" outlineLevel="0" collapsed="false">
      <c r="A59" s="46" t="s">
        <v>7</v>
      </c>
      <c r="B59" s="47" t="s">
        <v>50</v>
      </c>
      <c r="C59" s="47"/>
      <c r="D59" s="47"/>
      <c r="E59" s="47"/>
      <c r="F59" s="48" t="n">
        <v>0.0833</v>
      </c>
      <c r="G59" s="49" t="n">
        <f aca="false">F48*F59</f>
        <v>81.294136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10" t="s">
        <v>9</v>
      </c>
      <c r="B60" s="47" t="s">
        <v>51</v>
      </c>
      <c r="C60" s="47"/>
      <c r="D60" s="47"/>
      <c r="E60" s="47"/>
      <c r="F60" s="50" t="n">
        <v>0.121</v>
      </c>
      <c r="G60" s="49" t="n">
        <f aca="false">F48*F60</f>
        <v>118.08632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51" t="s">
        <v>52</v>
      </c>
      <c r="B61" s="51"/>
      <c r="C61" s="51"/>
      <c r="D61" s="51"/>
      <c r="E61" s="51"/>
      <c r="F61" s="52" t="n">
        <f aca="false">F59+F60</f>
        <v>0.2043</v>
      </c>
      <c r="G61" s="53" t="n">
        <f aca="false">G59+G60</f>
        <v>199.380456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43" t="s">
        <v>53</v>
      </c>
      <c r="B62" s="43"/>
      <c r="C62" s="43"/>
      <c r="D62" s="43"/>
      <c r="E62" s="43"/>
      <c r="F62" s="43"/>
      <c r="G62" s="43"/>
      <c r="H62" s="0"/>
      <c r="I62" s="0"/>
      <c r="J62" s="0"/>
      <c r="K62" s="0"/>
      <c r="L62" s="0"/>
    </row>
    <row r="63" customFormat="false" ht="12.75" hidden="false" customHeight="true" outlineLevel="0" collapsed="false">
      <c r="A63" s="43"/>
      <c r="B63" s="43"/>
      <c r="C63" s="43"/>
      <c r="D63" s="43"/>
      <c r="E63" s="43"/>
      <c r="F63" s="43"/>
      <c r="G63" s="43"/>
      <c r="H63" s="0"/>
      <c r="I63" s="0"/>
      <c r="J63" s="0"/>
      <c r="K63" s="0"/>
      <c r="L63" s="0"/>
    </row>
    <row r="64" customFormat="false" ht="12.8" hidden="false" customHeight="false" outlineLevel="0" collapsed="false">
      <c r="A64" s="43"/>
      <c r="B64" s="43"/>
      <c r="C64" s="43"/>
      <c r="D64" s="43"/>
      <c r="E64" s="43"/>
      <c r="F64" s="43"/>
      <c r="G64" s="43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3" t="s">
        <v>54</v>
      </c>
      <c r="B65" s="43"/>
      <c r="C65" s="43"/>
      <c r="D65" s="43"/>
      <c r="E65" s="43"/>
      <c r="F65" s="43"/>
      <c r="G65" s="43"/>
      <c r="H65" s="0"/>
      <c r="I65" s="0"/>
      <c r="J65" s="0"/>
      <c r="K65" s="0"/>
      <c r="L65" s="0"/>
    </row>
    <row r="66" customFormat="false" ht="12.75" hidden="false" customHeight="true" outlineLevel="0" collapsed="false">
      <c r="A66" s="43"/>
      <c r="B66" s="43"/>
      <c r="C66" s="43"/>
      <c r="D66" s="43"/>
      <c r="E66" s="43"/>
      <c r="F66" s="43"/>
      <c r="G66" s="43"/>
      <c r="H66" s="0"/>
      <c r="I66" s="0"/>
      <c r="J66" s="0"/>
      <c r="K66" s="0"/>
      <c r="L66" s="0"/>
    </row>
    <row r="67" customFormat="false" ht="13.05" hidden="false" customHeight="true" outlineLevel="0" collapsed="false">
      <c r="A67" s="43" t="s">
        <v>55</v>
      </c>
      <c r="B67" s="43"/>
      <c r="C67" s="43"/>
      <c r="D67" s="43"/>
      <c r="E67" s="43"/>
      <c r="F67" s="43"/>
      <c r="G67" s="43"/>
      <c r="H67" s="31"/>
      <c r="I67" s="31"/>
      <c r="J67" s="31"/>
      <c r="K67" s="31"/>
      <c r="L67" s="0"/>
    </row>
    <row r="68" customFormat="false" ht="20.6" hidden="false" customHeight="true" outlineLevel="0" collapsed="false">
      <c r="A68" s="43"/>
      <c r="B68" s="43"/>
      <c r="C68" s="43"/>
      <c r="D68" s="43"/>
      <c r="E68" s="43"/>
      <c r="F68" s="43"/>
      <c r="G68" s="43"/>
      <c r="H68" s="31"/>
      <c r="I68" s="31"/>
      <c r="J68" s="31"/>
      <c r="K68" s="31"/>
      <c r="L68" s="0"/>
    </row>
    <row r="69" customFormat="false" ht="12.75" hidden="false" customHeight="true" outlineLevel="0" collapsed="false">
      <c r="A69" s="21" t="s">
        <v>56</v>
      </c>
      <c r="B69" s="21"/>
      <c r="C69" s="21"/>
      <c r="D69" s="21"/>
      <c r="E69" s="21"/>
      <c r="F69" s="21"/>
      <c r="G69" s="21"/>
      <c r="H69" s="0"/>
      <c r="I69" s="0"/>
      <c r="J69" s="0"/>
      <c r="K69" s="0"/>
      <c r="L69" s="0"/>
    </row>
    <row r="70" customFormat="false" ht="12.75" hidden="false" customHeight="true" outlineLevel="0" collapsed="false">
      <c r="A70" s="21"/>
      <c r="B70" s="21"/>
      <c r="C70" s="21"/>
      <c r="D70" s="21"/>
      <c r="E70" s="21"/>
      <c r="F70" s="21"/>
      <c r="G70" s="21"/>
      <c r="H70" s="0"/>
      <c r="I70" s="0"/>
      <c r="J70" s="0"/>
      <c r="K70" s="0"/>
      <c r="L70" s="0"/>
    </row>
    <row r="71" customFormat="false" ht="12.8" hidden="false" customHeight="false" outlineLevel="0" collapsed="false">
      <c r="A71" s="21"/>
      <c r="B71" s="21"/>
      <c r="C71" s="21"/>
      <c r="D71" s="21"/>
      <c r="E71" s="21"/>
      <c r="F71" s="21"/>
      <c r="G71" s="21"/>
      <c r="H71" s="0"/>
      <c r="I71" s="54"/>
      <c r="J71" s="0"/>
      <c r="K71" s="0"/>
      <c r="L71" s="0"/>
    </row>
    <row r="72" customFormat="false" ht="12.75" hidden="false" customHeight="true" outlineLevel="0" collapsed="false">
      <c r="A72" s="55" t="s">
        <v>57</v>
      </c>
      <c r="B72" s="55"/>
      <c r="C72" s="55"/>
      <c r="D72" s="55"/>
      <c r="E72" s="55"/>
      <c r="F72" s="55"/>
      <c r="G72" s="56" t="n">
        <f aca="false">F48+G61</f>
        <v>1175.300456</v>
      </c>
      <c r="H72" s="57" t="n">
        <f aca="false">975.92+199.38</f>
        <v>1175.3</v>
      </c>
      <c r="I72" s="0"/>
      <c r="J72" s="0"/>
      <c r="K72" s="0"/>
      <c r="L72" s="0"/>
    </row>
    <row r="73" customFormat="false" ht="12.75" hidden="false" customHeight="true" outlineLevel="0" collapsed="false">
      <c r="A73" s="58"/>
      <c r="B73" s="24"/>
      <c r="C73" s="24"/>
      <c r="D73" s="24"/>
      <c r="E73" s="24"/>
      <c r="F73" s="24"/>
      <c r="G73" s="24"/>
      <c r="H73" s="0"/>
      <c r="I73" s="0"/>
      <c r="J73" s="0"/>
      <c r="K73" s="0"/>
      <c r="L73" s="0"/>
    </row>
    <row r="74" customFormat="false" ht="12.75" hidden="false" customHeight="true" outlineLevel="0" collapsed="false">
      <c r="A74" s="59" t="s">
        <v>58</v>
      </c>
      <c r="B74" s="60" t="s">
        <v>59</v>
      </c>
      <c r="C74" s="60"/>
      <c r="D74" s="60"/>
      <c r="E74" s="60"/>
      <c r="F74" s="60" t="s">
        <v>60</v>
      </c>
      <c r="G74" s="60" t="s">
        <v>61</v>
      </c>
      <c r="H74" s="0"/>
      <c r="I74" s="0"/>
      <c r="J74" s="0"/>
      <c r="K74" s="0"/>
      <c r="L74" s="0"/>
    </row>
    <row r="75" customFormat="false" ht="12.75" hidden="false" customHeight="true" outlineLevel="0" collapsed="false">
      <c r="A75" s="61" t="s">
        <v>7</v>
      </c>
      <c r="B75" s="62" t="s">
        <v>62</v>
      </c>
      <c r="C75" s="62"/>
      <c r="D75" s="62"/>
      <c r="E75" s="62"/>
      <c r="F75" s="63" t="n">
        <v>0.2</v>
      </c>
      <c r="G75" s="64" t="n">
        <f aca="false">G72*F75</f>
        <v>235.0600912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1" t="s">
        <v>9</v>
      </c>
      <c r="B76" s="62" t="s">
        <v>63</v>
      </c>
      <c r="C76" s="62"/>
      <c r="D76" s="62"/>
      <c r="E76" s="62"/>
      <c r="F76" s="63" t="n">
        <v>0.025</v>
      </c>
      <c r="G76" s="64" t="n">
        <f aca="false">G72*F76</f>
        <v>29.3825114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1" t="s">
        <v>12</v>
      </c>
      <c r="B77" s="62" t="s">
        <v>64</v>
      </c>
      <c r="C77" s="62"/>
      <c r="D77" s="62"/>
      <c r="E77" s="62"/>
      <c r="F77" s="63" t="n">
        <v>0.03</v>
      </c>
      <c r="G77" s="64" t="n">
        <f aca="false">G72*F77</f>
        <v>35.25901368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1" t="s">
        <v>15</v>
      </c>
      <c r="B78" s="62" t="s">
        <v>65</v>
      </c>
      <c r="C78" s="62"/>
      <c r="D78" s="62"/>
      <c r="E78" s="62"/>
      <c r="F78" s="63" t="n">
        <v>0.015</v>
      </c>
      <c r="G78" s="64" t="n">
        <f aca="false">G72*F78</f>
        <v>17.62950684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1" t="s">
        <v>66</v>
      </c>
      <c r="B79" s="62" t="s">
        <v>67</v>
      </c>
      <c r="C79" s="62"/>
      <c r="D79" s="62"/>
      <c r="E79" s="62"/>
      <c r="F79" s="63" t="n">
        <v>0.01</v>
      </c>
      <c r="G79" s="64" t="n">
        <f aca="false">G72*F79</f>
        <v>11.75300456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1" t="s">
        <v>68</v>
      </c>
      <c r="B80" s="62" t="s">
        <v>69</v>
      </c>
      <c r="C80" s="62"/>
      <c r="D80" s="62"/>
      <c r="E80" s="62"/>
      <c r="F80" s="63" t="n">
        <v>0.006</v>
      </c>
      <c r="G80" s="64" t="n">
        <f aca="false">G72*F80</f>
        <v>7.051802736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1" t="s">
        <v>70</v>
      </c>
      <c r="B81" s="28" t="s">
        <v>71</v>
      </c>
      <c r="C81" s="28"/>
      <c r="D81" s="28"/>
      <c r="E81" s="28"/>
      <c r="F81" s="63" t="n">
        <v>0.002</v>
      </c>
      <c r="G81" s="64" t="n">
        <f aca="false">G72*F81</f>
        <v>2.350600912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1" t="s">
        <v>72</v>
      </c>
      <c r="B82" s="28" t="s">
        <v>73</v>
      </c>
      <c r="C82" s="28"/>
      <c r="D82" s="28"/>
      <c r="E82" s="28"/>
      <c r="F82" s="63" t="n">
        <v>0.08</v>
      </c>
      <c r="G82" s="64" t="n">
        <f aca="false">G72*F82</f>
        <v>94.02403648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5"/>
      <c r="B83" s="66" t="s">
        <v>74</v>
      </c>
      <c r="C83" s="66"/>
      <c r="D83" s="66"/>
      <c r="E83" s="66"/>
      <c r="F83" s="67" t="n">
        <f aca="false">F75+F76+F77+F78+F79+F80+F81+F82</f>
        <v>0.368</v>
      </c>
      <c r="G83" s="68" t="n">
        <f aca="false">SUM(G75:G82)</f>
        <v>432.510567808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9"/>
      <c r="B84" s="24"/>
      <c r="C84" s="24"/>
      <c r="D84" s="24"/>
      <c r="E84" s="24"/>
      <c r="F84" s="24"/>
      <c r="G84" s="24"/>
      <c r="H84" s="0"/>
      <c r="I84" s="0"/>
      <c r="J84" s="0"/>
      <c r="K84" s="0"/>
      <c r="L84" s="0"/>
    </row>
    <row r="85" customFormat="false" ht="12.75" hidden="false" customHeight="true" outlineLevel="0" collapsed="false">
      <c r="A85" s="31" t="s">
        <v>75</v>
      </c>
      <c r="B85" s="31"/>
      <c r="C85" s="31"/>
      <c r="D85" s="31"/>
      <c r="E85" s="31"/>
      <c r="F85" s="31"/>
      <c r="G85" s="31"/>
      <c r="H85" s="0"/>
      <c r="I85" s="0"/>
      <c r="J85" s="0"/>
      <c r="K85" s="0"/>
      <c r="L85" s="0"/>
    </row>
    <row r="86" customFormat="false" ht="12.75" hidden="false" customHeight="true" outlineLevel="0" collapsed="false">
      <c r="A86" s="31"/>
      <c r="B86" s="31"/>
      <c r="C86" s="31"/>
      <c r="D86" s="31"/>
      <c r="E86" s="31"/>
      <c r="F86" s="31"/>
      <c r="G86" s="31"/>
      <c r="H86" s="0"/>
      <c r="I86" s="0"/>
      <c r="J86" s="0"/>
      <c r="K86" s="0"/>
      <c r="L86" s="0"/>
    </row>
    <row r="87" customFormat="false" ht="12.75" hidden="false" customHeight="true" outlineLevel="0" collapsed="false">
      <c r="A87" s="9"/>
      <c r="B87" s="24"/>
      <c r="C87" s="24"/>
      <c r="D87" s="24"/>
      <c r="E87" s="24"/>
      <c r="F87" s="24"/>
      <c r="G87" s="24"/>
      <c r="H87" s="0"/>
      <c r="I87" s="0"/>
      <c r="J87" s="0"/>
      <c r="K87" s="0"/>
      <c r="L87" s="0"/>
    </row>
    <row r="88" customFormat="false" ht="12.75" hidden="false" customHeight="true" outlineLevel="0" collapsed="false">
      <c r="A88" s="31" t="s">
        <v>76</v>
      </c>
      <c r="B88" s="31"/>
      <c r="C88" s="31"/>
      <c r="D88" s="31"/>
      <c r="E88" s="31"/>
      <c r="F88" s="31"/>
      <c r="G88" s="31"/>
      <c r="H88" s="0"/>
      <c r="I88" s="0"/>
      <c r="J88" s="0"/>
      <c r="K88" s="0"/>
      <c r="L88" s="0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31"/>
      <c r="G89" s="31"/>
      <c r="H89" s="0"/>
      <c r="I89" s="0"/>
      <c r="J89" s="0"/>
      <c r="K89" s="0"/>
      <c r="L89" s="0"/>
    </row>
    <row r="90" customFormat="false" ht="12.75" hidden="false" customHeight="true" outlineLevel="0" collapsed="false">
      <c r="A90" s="31" t="s">
        <v>77</v>
      </c>
      <c r="B90" s="31"/>
      <c r="C90" s="31"/>
      <c r="D90" s="31"/>
      <c r="E90" s="31"/>
      <c r="F90" s="31"/>
      <c r="G90" s="31"/>
      <c r="H90" s="0"/>
      <c r="I90" s="0"/>
      <c r="J90" s="0"/>
      <c r="K90" s="0"/>
      <c r="L90" s="0"/>
    </row>
    <row r="91" customFormat="false" ht="12.75" hidden="false" customHeight="true" outlineLevel="0" collapsed="false">
      <c r="A91" s="21"/>
      <c r="B91" s="69"/>
      <c r="C91" s="69"/>
      <c r="D91" s="69"/>
      <c r="E91" s="69"/>
      <c r="F91" s="69"/>
      <c r="G91" s="69"/>
      <c r="H91" s="0"/>
      <c r="I91" s="0"/>
      <c r="J91" s="0"/>
      <c r="K91" s="0"/>
      <c r="L91" s="0"/>
    </row>
    <row r="92" customFormat="false" ht="12.75" hidden="false" customHeight="true" outlineLevel="0" collapsed="false">
      <c r="A92" s="70" t="s">
        <v>78</v>
      </c>
      <c r="B92" s="70"/>
      <c r="C92" s="70"/>
      <c r="D92" s="70"/>
      <c r="E92" s="70"/>
      <c r="F92" s="70"/>
      <c r="G92" s="70"/>
      <c r="H92" s="0"/>
      <c r="I92" s="0"/>
      <c r="J92" s="0"/>
      <c r="K92" s="0"/>
      <c r="L92" s="0"/>
    </row>
    <row r="93" customFormat="false" ht="12.75" hidden="false" customHeight="true" outlineLevel="0" collapsed="false">
      <c r="A93" s="9"/>
      <c r="B93" s="24"/>
      <c r="C93" s="24"/>
      <c r="D93" s="24"/>
      <c r="E93" s="24"/>
      <c r="F93" s="24"/>
      <c r="G93" s="24"/>
      <c r="H93" s="0"/>
      <c r="I93" s="0"/>
      <c r="J93" s="0"/>
      <c r="K93" s="0"/>
      <c r="L93" s="0"/>
    </row>
    <row r="94" customFormat="false" ht="14.25" hidden="false" customHeight="true" outlineLevel="0" collapsed="false">
      <c r="A94" s="71" t="s">
        <v>79</v>
      </c>
      <c r="B94" s="71" t="s">
        <v>80</v>
      </c>
      <c r="C94" s="71"/>
      <c r="D94" s="71"/>
      <c r="E94" s="71"/>
      <c r="F94" s="71" t="s">
        <v>40</v>
      </c>
      <c r="G94" s="71"/>
      <c r="H94" s="0"/>
      <c r="I94" s="0"/>
      <c r="J94" s="0"/>
      <c r="K94" s="0"/>
      <c r="L94" s="0"/>
    </row>
    <row r="95" customFormat="false" ht="14.25" hidden="false" customHeight="true" outlineLevel="0" collapsed="false">
      <c r="A95" s="72" t="s">
        <v>7</v>
      </c>
      <c r="B95" s="73" t="s">
        <v>81</v>
      </c>
      <c r="C95" s="73"/>
      <c r="D95" s="73"/>
      <c r="E95" s="73"/>
      <c r="F95" s="74" t="n">
        <v>104.25</v>
      </c>
      <c r="G95" s="74"/>
      <c r="H95" s="0"/>
      <c r="I95" s="0"/>
      <c r="J95" s="0"/>
      <c r="K95" s="0"/>
      <c r="L95" s="0"/>
    </row>
    <row r="96" customFormat="false" ht="14.25" hidden="false" customHeight="true" outlineLevel="0" collapsed="false">
      <c r="A96" s="72" t="s">
        <v>9</v>
      </c>
      <c r="B96" s="73" t="s">
        <v>82</v>
      </c>
      <c r="C96" s="73"/>
      <c r="D96" s="73"/>
      <c r="E96" s="73"/>
      <c r="F96" s="74" t="n">
        <f aca="false">22*7.08</f>
        <v>155.76</v>
      </c>
      <c r="G96" s="74"/>
      <c r="H96" s="75"/>
      <c r="I96" s="0"/>
      <c r="J96" s="0"/>
      <c r="K96" s="0"/>
      <c r="L96" s="0"/>
    </row>
    <row r="97" customFormat="false" ht="14.25" hidden="false" customHeight="true" outlineLevel="0" collapsed="false">
      <c r="A97" s="72" t="s">
        <v>12</v>
      </c>
      <c r="B97" s="73" t="s">
        <v>83</v>
      </c>
      <c r="C97" s="73"/>
      <c r="D97" s="73"/>
      <c r="E97" s="73"/>
      <c r="F97" s="76" t="n">
        <v>40.2</v>
      </c>
      <c r="G97" s="76"/>
      <c r="H97" s="75"/>
      <c r="I97" s="0"/>
      <c r="J97" s="0"/>
      <c r="K97" s="0"/>
      <c r="L97" s="0"/>
    </row>
    <row r="98" customFormat="false" ht="14.25" hidden="false" customHeight="true" outlineLevel="0" collapsed="false">
      <c r="A98" s="72" t="s">
        <v>15</v>
      </c>
      <c r="B98" s="73" t="s">
        <v>84</v>
      </c>
      <c r="C98" s="73"/>
      <c r="D98" s="73"/>
      <c r="E98" s="73"/>
      <c r="F98" s="76" t="n">
        <v>100</v>
      </c>
      <c r="G98" s="76"/>
      <c r="H98" s="77"/>
      <c r="I98" s="0"/>
      <c r="J98" s="0"/>
      <c r="K98" s="0"/>
      <c r="L98" s="0"/>
    </row>
    <row r="99" customFormat="false" ht="14.25" hidden="false" customHeight="true" outlineLevel="0" collapsed="false">
      <c r="A99" s="72" t="s">
        <v>66</v>
      </c>
      <c r="B99" s="73" t="s">
        <v>85</v>
      </c>
      <c r="C99" s="73"/>
      <c r="D99" s="73"/>
      <c r="E99" s="73"/>
      <c r="F99" s="76" t="n">
        <v>10</v>
      </c>
      <c r="G99" s="76"/>
      <c r="H99" s="77"/>
      <c r="I99" s="0"/>
      <c r="J99" s="0"/>
      <c r="K99" s="0"/>
      <c r="L99" s="0"/>
    </row>
    <row r="100" customFormat="false" ht="14.25" hidden="false" customHeight="true" outlineLevel="0" collapsed="false">
      <c r="A100" s="16" t="s">
        <v>42</v>
      </c>
      <c r="B100" s="16"/>
      <c r="C100" s="16"/>
      <c r="D100" s="16"/>
      <c r="E100" s="16"/>
      <c r="F100" s="78" t="n">
        <f aca="false">F95+F96+F97+F98+F99</f>
        <v>410.21</v>
      </c>
      <c r="G100" s="78"/>
      <c r="H100" s="0"/>
      <c r="I100" s="0"/>
      <c r="J100" s="0"/>
      <c r="K100" s="0"/>
      <c r="L100" s="0"/>
    </row>
    <row r="101" customFormat="false" ht="12.75" hidden="false" customHeight="true" outlineLevel="0" collapsed="false">
      <c r="A101" s="79"/>
      <c r="B101" s="79"/>
      <c r="C101" s="79"/>
      <c r="D101" s="79"/>
      <c r="E101" s="79"/>
      <c r="F101" s="79"/>
      <c r="G101" s="79"/>
      <c r="H101" s="0"/>
      <c r="I101" s="0"/>
      <c r="J101" s="0"/>
      <c r="K101" s="0"/>
      <c r="L101" s="0"/>
    </row>
    <row r="102" customFormat="false" ht="12.75" hidden="false" customHeight="true" outlineLevel="0" collapsed="false">
      <c r="A102" s="31" t="s">
        <v>86</v>
      </c>
      <c r="B102" s="31"/>
      <c r="C102" s="31"/>
      <c r="D102" s="31"/>
      <c r="E102" s="31"/>
      <c r="F102" s="31"/>
      <c r="G102" s="31"/>
      <c r="H102" s="0"/>
      <c r="I102" s="0"/>
      <c r="J102" s="0"/>
      <c r="K102" s="0"/>
      <c r="L102" s="0"/>
    </row>
    <row r="103" customFormat="false" ht="14.25" hidden="false" customHeight="true" outlineLevel="0" collapsed="false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31" t="s">
        <v>87</v>
      </c>
      <c r="B104" s="31"/>
      <c r="C104" s="31"/>
      <c r="D104" s="31"/>
      <c r="E104" s="31"/>
      <c r="F104" s="31"/>
      <c r="G104" s="31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31"/>
      <c r="B105" s="31"/>
      <c r="C105" s="31"/>
      <c r="D105" s="31"/>
      <c r="E105" s="31"/>
      <c r="F105" s="31"/>
      <c r="G105" s="31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31"/>
      <c r="B106" s="31"/>
      <c r="C106" s="31"/>
      <c r="D106" s="31"/>
      <c r="E106" s="31"/>
      <c r="F106" s="31"/>
      <c r="G106" s="31"/>
      <c r="H106" s="0"/>
      <c r="I106" s="0"/>
      <c r="J106" s="0"/>
      <c r="K106" s="0"/>
      <c r="L106" s="0"/>
    </row>
    <row r="107" customFormat="false" ht="24.35" hidden="false" customHeight="true" outlineLevel="0" collapsed="false">
      <c r="A107" s="43" t="s">
        <v>88</v>
      </c>
      <c r="B107" s="43"/>
      <c r="C107" s="43"/>
      <c r="D107" s="43"/>
      <c r="E107" s="43"/>
      <c r="F107" s="43"/>
      <c r="G107" s="43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20" t="s">
        <v>89</v>
      </c>
      <c r="B109" s="20"/>
      <c r="C109" s="20"/>
      <c r="D109" s="20"/>
      <c r="E109" s="20"/>
      <c r="F109" s="20"/>
      <c r="G109" s="20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59" t="n">
        <v>2</v>
      </c>
      <c r="B111" s="80" t="s">
        <v>90</v>
      </c>
      <c r="C111" s="80"/>
      <c r="D111" s="80"/>
      <c r="E111" s="80"/>
      <c r="F111" s="59" t="s">
        <v>40</v>
      </c>
      <c r="G111" s="59"/>
      <c r="H111" s="0"/>
      <c r="I111" s="0"/>
      <c r="J111" s="0"/>
      <c r="K111" s="0"/>
      <c r="L111" s="0"/>
    </row>
    <row r="112" customFormat="false" ht="14.85" hidden="false" customHeight="true" outlineLevel="0" collapsed="false">
      <c r="A112" s="61" t="s">
        <v>47</v>
      </c>
      <c r="B112" s="28" t="s">
        <v>91</v>
      </c>
      <c r="C112" s="28"/>
      <c r="D112" s="28"/>
      <c r="E112" s="28"/>
      <c r="F112" s="64" t="n">
        <f aca="false">G61</f>
        <v>199.380456</v>
      </c>
      <c r="G112" s="64"/>
      <c r="H112" s="0"/>
      <c r="I112" s="0"/>
      <c r="J112" s="0"/>
      <c r="K112" s="0"/>
      <c r="L112" s="0"/>
    </row>
    <row r="113" customFormat="false" ht="12.75" hidden="false" customHeight="true" outlineLevel="0" collapsed="false">
      <c r="A113" s="61" t="s">
        <v>58</v>
      </c>
      <c r="B113" s="28" t="s">
        <v>59</v>
      </c>
      <c r="C113" s="28"/>
      <c r="D113" s="28"/>
      <c r="E113" s="28"/>
      <c r="F113" s="64" t="n">
        <f aca="false">G83</f>
        <v>432.510567808</v>
      </c>
      <c r="G113" s="64"/>
      <c r="H113" s="0"/>
      <c r="I113" s="0"/>
      <c r="J113" s="0"/>
      <c r="K113" s="0"/>
      <c r="L113" s="0"/>
    </row>
    <row r="114" customFormat="false" ht="12.75" hidden="false" customHeight="true" outlineLevel="0" collapsed="false">
      <c r="A114" s="61" t="s">
        <v>79</v>
      </c>
      <c r="B114" s="28" t="s">
        <v>92</v>
      </c>
      <c r="C114" s="28"/>
      <c r="D114" s="28"/>
      <c r="E114" s="28"/>
      <c r="F114" s="64" t="n">
        <f aca="false">F100</f>
        <v>410.21</v>
      </c>
      <c r="G114" s="64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80" t="s">
        <v>42</v>
      </c>
      <c r="B115" s="80"/>
      <c r="C115" s="80"/>
      <c r="D115" s="80"/>
      <c r="E115" s="80"/>
      <c r="F115" s="68" t="n">
        <f aca="false">F112+F113+F114</f>
        <v>1042.101023808</v>
      </c>
      <c r="G115" s="68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24"/>
      <c r="B116" s="24"/>
      <c r="C116" s="24"/>
      <c r="D116" s="24"/>
      <c r="E116" s="24"/>
      <c r="F116" s="24"/>
      <c r="G116" s="24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44" t="s">
        <v>93</v>
      </c>
      <c r="B117" s="44"/>
      <c r="C117" s="44"/>
      <c r="D117" s="44"/>
      <c r="E117" s="44"/>
      <c r="F117" s="44"/>
      <c r="G117" s="44"/>
      <c r="H117" s="0"/>
      <c r="I117" s="0"/>
      <c r="J117" s="0"/>
      <c r="K117" s="0"/>
      <c r="L117" s="0"/>
    </row>
    <row r="118" customFormat="false" ht="14.25" hidden="false" customHeight="true" outlineLevel="0" collapsed="false">
      <c r="A118" s="0"/>
      <c r="B118" s="24"/>
      <c r="C118" s="24"/>
      <c r="D118" s="24"/>
      <c r="E118" s="24"/>
      <c r="F118" s="24"/>
      <c r="G118" s="24"/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45" t="n">
        <v>3</v>
      </c>
      <c r="B119" s="45" t="s">
        <v>94</v>
      </c>
      <c r="C119" s="45"/>
      <c r="D119" s="45"/>
      <c r="E119" s="45"/>
      <c r="F119" s="45" t="s">
        <v>49</v>
      </c>
      <c r="G119" s="45" t="s">
        <v>40</v>
      </c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46" t="s">
        <v>7</v>
      </c>
      <c r="B120" s="11" t="s">
        <v>95</v>
      </c>
      <c r="C120" s="11"/>
      <c r="D120" s="11"/>
      <c r="E120" s="11"/>
      <c r="F120" s="81" t="n">
        <v>0.0042</v>
      </c>
      <c r="G120" s="82" t="n">
        <f aca="false">F48*F120</f>
        <v>4.098864</v>
      </c>
      <c r="H120" s="0"/>
      <c r="I120" s="0"/>
      <c r="J120" s="0"/>
      <c r="K120" s="0"/>
      <c r="L120" s="0"/>
    </row>
    <row r="121" customFormat="false" ht="12.75" hidden="false" customHeight="true" outlineLevel="0" collapsed="false">
      <c r="A121" s="10" t="s">
        <v>9</v>
      </c>
      <c r="B121" s="11" t="s">
        <v>96</v>
      </c>
      <c r="C121" s="11"/>
      <c r="D121" s="11"/>
      <c r="E121" s="11"/>
      <c r="F121" s="83" t="n">
        <v>0.0003</v>
      </c>
      <c r="G121" s="82" t="n">
        <f aca="false">F48*F121</f>
        <v>0.292776</v>
      </c>
      <c r="H121" s="0"/>
      <c r="I121" s="0"/>
      <c r="J121" s="0"/>
      <c r="K121" s="0"/>
      <c r="L121" s="0"/>
    </row>
    <row r="122" customFormat="false" ht="24.05" hidden="false" customHeight="true" outlineLevel="0" collapsed="false">
      <c r="A122" s="10" t="s">
        <v>12</v>
      </c>
      <c r="B122" s="11" t="s">
        <v>97</v>
      </c>
      <c r="C122" s="11"/>
      <c r="D122" s="11"/>
      <c r="E122" s="11"/>
      <c r="F122" s="83" t="n">
        <v>0.05</v>
      </c>
      <c r="G122" s="82" t="n">
        <f aca="false">F48*F122</f>
        <v>48.796</v>
      </c>
      <c r="H122" s="0"/>
      <c r="I122" s="0"/>
      <c r="J122" s="0"/>
      <c r="K122" s="0"/>
      <c r="L122" s="0"/>
    </row>
    <row r="123" customFormat="false" ht="14.25" hidden="false" customHeight="true" outlineLevel="0" collapsed="false">
      <c r="A123" s="10" t="s">
        <v>15</v>
      </c>
      <c r="B123" s="11" t="s">
        <v>98</v>
      </c>
      <c r="C123" s="11"/>
      <c r="D123" s="11"/>
      <c r="E123" s="11"/>
      <c r="F123" s="83" t="n">
        <v>0.0194</v>
      </c>
      <c r="G123" s="82" t="n">
        <f aca="false">F48*F123</f>
        <v>18.932848</v>
      </c>
      <c r="H123" s="0"/>
      <c r="I123" s="0"/>
      <c r="J123" s="0"/>
      <c r="K123" s="0"/>
      <c r="L123" s="0"/>
    </row>
    <row r="124" customFormat="false" ht="12.75" hidden="false" customHeight="true" outlineLevel="0" collapsed="false">
      <c r="A124" s="10" t="s">
        <v>66</v>
      </c>
      <c r="B124" s="11" t="s">
        <v>99</v>
      </c>
      <c r="C124" s="11"/>
      <c r="D124" s="11"/>
      <c r="E124" s="11"/>
      <c r="F124" s="83" t="n">
        <v>0.0072</v>
      </c>
      <c r="G124" s="84" t="n">
        <f aca="false">F48*F124</f>
        <v>7.026624</v>
      </c>
      <c r="H124" s="0"/>
      <c r="I124" s="85"/>
      <c r="J124" s="0"/>
      <c r="K124" s="0"/>
      <c r="L124" s="0"/>
    </row>
    <row r="125" customFormat="false" ht="12.75" hidden="false" customHeight="true" outlineLevel="0" collapsed="false">
      <c r="A125" s="86"/>
      <c r="B125" s="71" t="s">
        <v>100</v>
      </c>
      <c r="C125" s="71"/>
      <c r="D125" s="71"/>
      <c r="E125" s="71"/>
      <c r="F125" s="87" t="n">
        <f aca="false">F120+F121+F122+F123+F124</f>
        <v>0.0811</v>
      </c>
      <c r="G125" s="78" t="n">
        <f aca="false">SUM(G120:G124)</f>
        <v>79.147112</v>
      </c>
      <c r="H125" s="0"/>
      <c r="I125" s="0"/>
      <c r="J125" s="0"/>
      <c r="K125" s="0"/>
      <c r="L125" s="0"/>
    </row>
    <row r="126" customFormat="false" ht="12.75" hidden="false" customHeight="false" outlineLevel="0" collapsed="false">
      <c r="A126" s="88"/>
      <c r="B126" s="88"/>
      <c r="C126" s="88"/>
      <c r="D126" s="88"/>
      <c r="E126" s="88"/>
      <c r="F126" s="88"/>
      <c r="G126" s="88"/>
      <c r="H126" s="0"/>
      <c r="I126" s="0"/>
      <c r="J126" s="0"/>
      <c r="K126" s="0"/>
      <c r="L126" s="0"/>
    </row>
    <row r="127" customFormat="false" ht="12.8" hidden="false" customHeight="false" outlineLevel="0" collapsed="false">
      <c r="A127" s="44" t="s">
        <v>101</v>
      </c>
      <c r="B127" s="44"/>
      <c r="C127" s="44"/>
      <c r="D127" s="44"/>
      <c r="E127" s="44"/>
      <c r="F127" s="44"/>
      <c r="G127" s="44"/>
      <c r="H127" s="0"/>
      <c r="I127" s="0"/>
      <c r="J127" s="0"/>
      <c r="K127" s="0"/>
      <c r="L127" s="0"/>
    </row>
    <row r="128" customFormat="false" ht="12.75" hidden="false" customHeight="false" outlineLevel="0" collapsed="false">
      <c r="A128" s="88"/>
      <c r="B128" s="88"/>
      <c r="C128" s="88"/>
      <c r="D128" s="88"/>
      <c r="E128" s="88"/>
      <c r="F128" s="88"/>
      <c r="G128" s="88"/>
      <c r="H128" s="0"/>
      <c r="I128" s="0"/>
      <c r="J128" s="0"/>
      <c r="K128" s="0"/>
      <c r="L128" s="0"/>
    </row>
    <row r="129" customFormat="false" ht="28.6" hidden="false" customHeight="true" outlineLevel="0" collapsed="false">
      <c r="A129" s="43" t="s">
        <v>102</v>
      </c>
      <c r="B129" s="43"/>
      <c r="C129" s="43"/>
      <c r="D129" s="43"/>
      <c r="E129" s="43"/>
      <c r="F129" s="43"/>
      <c r="G129" s="43"/>
      <c r="H129" s="0"/>
      <c r="I129" s="0"/>
      <c r="J129" s="0"/>
      <c r="K129" s="0"/>
      <c r="L129" s="0"/>
    </row>
    <row r="130" customFormat="false" ht="12.75" hidden="false" customHeight="false" outlineLevel="0" collapsed="false">
      <c r="A130" s="88"/>
      <c r="B130" s="88"/>
      <c r="C130" s="88"/>
      <c r="D130" s="88"/>
      <c r="E130" s="88"/>
      <c r="F130" s="88"/>
      <c r="G130" s="88"/>
      <c r="H130" s="0"/>
      <c r="I130" s="0"/>
      <c r="J130" s="0"/>
      <c r="K130" s="0"/>
      <c r="L130" s="0"/>
    </row>
    <row r="131" customFormat="false" ht="12.75" hidden="false" customHeight="true" outlineLevel="0" collapsed="false">
      <c r="A131" s="31" t="s">
        <v>103</v>
      </c>
      <c r="B131" s="31"/>
      <c r="C131" s="31"/>
      <c r="D131" s="31"/>
      <c r="E131" s="31"/>
      <c r="F131" s="31"/>
      <c r="G131" s="31"/>
      <c r="H131" s="0"/>
      <c r="I131" s="0"/>
      <c r="J131" s="0"/>
      <c r="K131" s="0"/>
      <c r="L131" s="0"/>
    </row>
    <row r="132" customFormat="false" ht="12.75" hidden="false" customHeight="true" outlineLevel="0" collapsed="false">
      <c r="A132" s="21"/>
      <c r="B132" s="21"/>
      <c r="C132" s="21"/>
      <c r="D132" s="21"/>
      <c r="E132" s="21"/>
      <c r="F132" s="21"/>
      <c r="G132" s="21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55" t="s">
        <v>104</v>
      </c>
      <c r="B133" s="55"/>
      <c r="C133" s="55"/>
      <c r="D133" s="55"/>
      <c r="E133" s="55"/>
      <c r="F133" s="55"/>
      <c r="G133" s="89" t="n">
        <f aca="false">F48+F115+G125</f>
        <v>2097.168135808</v>
      </c>
      <c r="H133" s="0"/>
      <c r="I133" s="0"/>
      <c r="J133" s="0"/>
      <c r="K133" s="0"/>
      <c r="L133" s="0"/>
    </row>
    <row r="134" customFormat="false" ht="12.75" hidden="false" customHeight="false" outlineLevel="0" collapsed="false">
      <c r="A134" s="88"/>
      <c r="B134" s="88"/>
      <c r="C134" s="88"/>
      <c r="D134" s="88"/>
      <c r="E134" s="88"/>
      <c r="F134" s="88"/>
      <c r="G134" s="88"/>
      <c r="H134" s="0"/>
      <c r="I134" s="0"/>
      <c r="J134" s="0"/>
      <c r="K134" s="0"/>
      <c r="L134" s="0"/>
    </row>
    <row r="135" customFormat="false" ht="12.8" hidden="false" customHeight="false" outlineLevel="0" collapsed="false">
      <c r="A135" s="90" t="s">
        <v>105</v>
      </c>
      <c r="B135" s="90"/>
      <c r="C135" s="90"/>
      <c r="D135" s="90"/>
      <c r="E135" s="90"/>
      <c r="F135" s="90"/>
      <c r="G135" s="90"/>
      <c r="H135" s="0"/>
      <c r="I135" s="0"/>
      <c r="J135" s="0"/>
      <c r="K135" s="0"/>
      <c r="L135" s="0"/>
    </row>
    <row r="136" customFormat="false" ht="12.75" hidden="false" customHeight="false" outlineLevel="0" collapsed="false">
      <c r="A136" s="88"/>
      <c r="B136" s="88"/>
      <c r="C136" s="88"/>
      <c r="D136" s="88"/>
      <c r="E136" s="88"/>
      <c r="F136" s="88"/>
      <c r="G136" s="88"/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45" t="s">
        <v>106</v>
      </c>
      <c r="B137" s="45" t="s">
        <v>107</v>
      </c>
      <c r="C137" s="45"/>
      <c r="D137" s="45"/>
      <c r="E137" s="45"/>
      <c r="F137" s="91" t="s">
        <v>49</v>
      </c>
      <c r="G137" s="45" t="s">
        <v>40</v>
      </c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10" t="s">
        <v>7</v>
      </c>
      <c r="B138" s="11" t="s">
        <v>108</v>
      </c>
      <c r="C138" s="11"/>
      <c r="D138" s="11"/>
      <c r="E138" s="11"/>
      <c r="F138" s="83" t="n">
        <v>0.0833</v>
      </c>
      <c r="G138" s="84" t="n">
        <f aca="false">G133*F138</f>
        <v>174.694105712806</v>
      </c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72" t="s">
        <v>9</v>
      </c>
      <c r="B139" s="92" t="s">
        <v>109</v>
      </c>
      <c r="C139" s="92"/>
      <c r="D139" s="92"/>
      <c r="E139" s="92"/>
      <c r="F139" s="50" t="n">
        <v>0.0166</v>
      </c>
      <c r="G139" s="49" t="n">
        <f aca="false">G133*F139</f>
        <v>34.8129910544128</v>
      </c>
      <c r="H139" s="0"/>
      <c r="I139" s="0"/>
      <c r="J139" s="0"/>
      <c r="K139" s="0"/>
      <c r="L139" s="0"/>
    </row>
    <row r="140" customFormat="false" ht="14.25" hidden="false" customHeight="true" outlineLevel="0" collapsed="false">
      <c r="A140" s="72" t="s">
        <v>12</v>
      </c>
      <c r="B140" s="47" t="s">
        <v>110</v>
      </c>
      <c r="C140" s="47"/>
      <c r="D140" s="47"/>
      <c r="E140" s="47"/>
      <c r="F140" s="50" t="n">
        <v>0.0002</v>
      </c>
      <c r="G140" s="49" t="n">
        <f aca="false">G133*F140</f>
        <v>0.4194336271616</v>
      </c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72" t="s">
        <v>15</v>
      </c>
      <c r="B141" s="47" t="s">
        <v>111</v>
      </c>
      <c r="C141" s="47"/>
      <c r="D141" s="47"/>
      <c r="E141" s="47"/>
      <c r="F141" s="50" t="n">
        <v>0.0003</v>
      </c>
      <c r="G141" s="49" t="n">
        <f aca="false">G133*F141</f>
        <v>0.6291504407424</v>
      </c>
      <c r="H141" s="0"/>
      <c r="I141" s="0"/>
      <c r="J141" s="0"/>
      <c r="K141" s="0"/>
      <c r="L141" s="0"/>
    </row>
    <row r="142" customFormat="false" ht="12.75" hidden="false" customHeight="true" outlineLevel="0" collapsed="false">
      <c r="A142" s="72" t="s">
        <v>66</v>
      </c>
      <c r="B142" s="47" t="s">
        <v>112</v>
      </c>
      <c r="C142" s="47"/>
      <c r="D142" s="47"/>
      <c r="E142" s="47"/>
      <c r="F142" s="50" t="n">
        <v>0.0028</v>
      </c>
      <c r="G142" s="49" t="n">
        <f aca="false">G133*F142</f>
        <v>5.8720707802624</v>
      </c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93" t="s">
        <v>68</v>
      </c>
      <c r="B143" s="47" t="s">
        <v>113</v>
      </c>
      <c r="C143" s="47"/>
      <c r="D143" s="47"/>
      <c r="E143" s="47"/>
      <c r="F143" s="94" t="n">
        <v>0</v>
      </c>
      <c r="G143" s="49" t="n">
        <f aca="false">G133*F143</f>
        <v>0</v>
      </c>
      <c r="H143" s="0"/>
      <c r="I143" s="0"/>
      <c r="J143" s="0"/>
      <c r="K143" s="0"/>
      <c r="L143" s="0"/>
    </row>
    <row r="144" customFormat="false" ht="14.25" hidden="false" customHeight="true" outlineLevel="0" collapsed="false">
      <c r="A144" s="86"/>
      <c r="B144" s="71" t="s">
        <v>100</v>
      </c>
      <c r="C144" s="71"/>
      <c r="D144" s="71"/>
      <c r="E144" s="71"/>
      <c r="F144" s="87" t="n">
        <f aca="false">F138+F139+F140+F141+F142+F143</f>
        <v>0.1032</v>
      </c>
      <c r="G144" s="78" t="n">
        <f aca="false">G138+G139+G140+G141+G142+G143</f>
        <v>216.427751615386</v>
      </c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0"/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43" t="s">
        <v>114</v>
      </c>
      <c r="B146" s="43"/>
      <c r="C146" s="43"/>
      <c r="D146" s="43"/>
      <c r="E146" s="43"/>
      <c r="F146" s="43"/>
      <c r="G146" s="43"/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43"/>
      <c r="B147" s="43"/>
      <c r="C147" s="43"/>
      <c r="D147" s="43"/>
      <c r="E147" s="43"/>
      <c r="F147" s="43"/>
      <c r="G147" s="43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0"/>
      <c r="B148" s="0"/>
      <c r="C148" s="0"/>
      <c r="D148" s="0"/>
      <c r="E148" s="0"/>
      <c r="F148" s="0"/>
      <c r="G148" s="0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90" t="s">
        <v>115</v>
      </c>
      <c r="B149" s="90"/>
      <c r="C149" s="90"/>
      <c r="D149" s="90"/>
      <c r="E149" s="90"/>
      <c r="F149" s="90"/>
      <c r="G149" s="90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88"/>
      <c r="B150" s="88"/>
      <c r="C150" s="88"/>
      <c r="D150" s="88"/>
      <c r="E150" s="88"/>
      <c r="F150" s="88"/>
      <c r="G150" s="88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45" t="s">
        <v>116</v>
      </c>
      <c r="B151" s="45" t="s">
        <v>117</v>
      </c>
      <c r="C151" s="45"/>
      <c r="D151" s="45"/>
      <c r="E151" s="45"/>
      <c r="F151" s="91" t="s">
        <v>49</v>
      </c>
      <c r="G151" s="45" t="s">
        <v>40</v>
      </c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37" t="s">
        <v>7</v>
      </c>
      <c r="B152" s="47" t="s">
        <v>118</v>
      </c>
      <c r="C152" s="47"/>
      <c r="D152" s="47"/>
      <c r="E152" s="47"/>
      <c r="F152" s="48" t="n">
        <v>0</v>
      </c>
      <c r="G152" s="49" t="n">
        <f aca="false">G133*F152</f>
        <v>0</v>
      </c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51" t="s">
        <v>52</v>
      </c>
      <c r="B153" s="51"/>
      <c r="C153" s="51"/>
      <c r="D153" s="51"/>
      <c r="E153" s="51"/>
      <c r="F153" s="87" t="n">
        <v>0</v>
      </c>
      <c r="G153" s="78" t="n">
        <f aca="false">G152</f>
        <v>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43" t="s">
        <v>119</v>
      </c>
      <c r="B154" s="43"/>
      <c r="C154" s="43"/>
      <c r="D154" s="43"/>
      <c r="E154" s="43"/>
      <c r="F154" s="43"/>
      <c r="G154" s="43"/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43"/>
      <c r="B155" s="43"/>
      <c r="C155" s="43"/>
      <c r="D155" s="43"/>
      <c r="E155" s="43"/>
      <c r="F155" s="43"/>
      <c r="G155" s="43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95"/>
      <c r="B156" s="7"/>
      <c r="C156" s="7"/>
      <c r="D156" s="7"/>
      <c r="E156" s="7"/>
      <c r="F156" s="96"/>
      <c r="G156" s="97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20" t="s">
        <v>120</v>
      </c>
      <c r="B157" s="20"/>
      <c r="C157" s="20"/>
      <c r="D157" s="20"/>
      <c r="E157" s="20"/>
      <c r="F157" s="20"/>
      <c r="G157" s="20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98"/>
      <c r="B158" s="98"/>
      <c r="C158" s="98"/>
      <c r="D158" s="98"/>
      <c r="E158" s="98"/>
      <c r="F158" s="98"/>
      <c r="G158" s="98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45" t="n">
        <v>4</v>
      </c>
      <c r="B159" s="99" t="s">
        <v>121</v>
      </c>
      <c r="C159" s="99"/>
      <c r="D159" s="99"/>
      <c r="E159" s="99"/>
      <c r="F159" s="16" t="s">
        <v>49</v>
      </c>
      <c r="G159" s="45" t="s">
        <v>40</v>
      </c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37" t="s">
        <v>106</v>
      </c>
      <c r="B160" s="47" t="s">
        <v>107</v>
      </c>
      <c r="C160" s="47"/>
      <c r="D160" s="47"/>
      <c r="E160" s="47"/>
      <c r="F160" s="48" t="n">
        <v>0.1032</v>
      </c>
      <c r="G160" s="76" t="n">
        <f aca="false">G144</f>
        <v>216.427751615386</v>
      </c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72" t="s">
        <v>116</v>
      </c>
      <c r="B161" s="47" t="s">
        <v>117</v>
      </c>
      <c r="C161" s="47"/>
      <c r="D161" s="47"/>
      <c r="E161" s="47"/>
      <c r="F161" s="50" t="n">
        <v>0</v>
      </c>
      <c r="G161" s="76" t="n">
        <f aca="false">G153</f>
        <v>0</v>
      </c>
      <c r="H161" s="0"/>
      <c r="I161" s="0"/>
      <c r="J161" s="0"/>
      <c r="K161" s="0"/>
      <c r="L161" s="0"/>
    </row>
    <row r="162" customFormat="false" ht="12.75" hidden="false" customHeight="true" outlineLevel="0" collapsed="false">
      <c r="A162" s="86"/>
      <c r="B162" s="71" t="s">
        <v>100</v>
      </c>
      <c r="C162" s="71"/>
      <c r="D162" s="71"/>
      <c r="E162" s="71"/>
      <c r="F162" s="87" t="n">
        <f aca="false">F160+F161</f>
        <v>0.1032</v>
      </c>
      <c r="G162" s="78" t="n">
        <f aca="false">G160+G161</f>
        <v>216.427751615386</v>
      </c>
      <c r="H162" s="0"/>
      <c r="I162" s="0"/>
      <c r="J162" s="0"/>
      <c r="K162" s="0"/>
      <c r="L162" s="0"/>
    </row>
    <row r="163" customFormat="false" ht="12.75" hidden="false" customHeight="true" outlineLevel="0" collapsed="false">
      <c r="A163" s="0"/>
      <c r="B163" s="0"/>
      <c r="C163" s="0"/>
      <c r="D163" s="0"/>
      <c r="E163" s="0"/>
      <c r="F163" s="0"/>
      <c r="G163" s="0"/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44" t="s">
        <v>122</v>
      </c>
      <c r="B164" s="44"/>
      <c r="C164" s="44"/>
      <c r="D164" s="44"/>
      <c r="E164" s="44"/>
      <c r="F164" s="44"/>
      <c r="G164" s="44"/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16" t="n">
        <v>5</v>
      </c>
      <c r="B166" s="16" t="s">
        <v>123</v>
      </c>
      <c r="C166" s="16"/>
      <c r="D166" s="16"/>
      <c r="E166" s="16"/>
      <c r="F166" s="16" t="s">
        <v>40</v>
      </c>
      <c r="G166" s="16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10" t="s">
        <v>7</v>
      </c>
      <c r="B167" s="11" t="s">
        <v>124</v>
      </c>
      <c r="C167" s="11"/>
      <c r="D167" s="11"/>
      <c r="E167" s="11"/>
      <c r="F167" s="84" t="n">
        <v>26.37</v>
      </c>
      <c r="G167" s="84" t="n">
        <f aca="false">SUM(F167:F167)</f>
        <v>26.37</v>
      </c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10" t="s">
        <v>9</v>
      </c>
      <c r="B168" s="11" t="s">
        <v>125</v>
      </c>
      <c r="C168" s="11"/>
      <c r="D168" s="11"/>
      <c r="E168" s="11"/>
      <c r="F168" s="84" t="n">
        <v>720.33</v>
      </c>
      <c r="G168" s="84" t="n">
        <f aca="false">SUM(F168:F168)</f>
        <v>720.33</v>
      </c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10" t="s">
        <v>12</v>
      </c>
      <c r="B169" s="100" t="s">
        <v>126</v>
      </c>
      <c r="C169" s="100"/>
      <c r="D169" s="100"/>
      <c r="E169" s="100"/>
      <c r="F169" s="84" t="n">
        <v>17.96</v>
      </c>
      <c r="G169" s="84" t="n">
        <f aca="false">SUM(F169:F169)</f>
        <v>17.96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0" t="s">
        <v>15</v>
      </c>
      <c r="B170" s="100" t="s">
        <v>127</v>
      </c>
      <c r="C170" s="100"/>
      <c r="D170" s="100"/>
      <c r="E170" s="100"/>
      <c r="F170" s="84" t="n">
        <v>102.27</v>
      </c>
      <c r="G170" s="84" t="n">
        <f aca="false">SUM(F170:F170)</f>
        <v>102.27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101"/>
      <c r="B171" s="16" t="s">
        <v>42</v>
      </c>
      <c r="C171" s="16"/>
      <c r="D171" s="16"/>
      <c r="E171" s="16"/>
      <c r="F171" s="102" t="n">
        <f aca="false">F167+F168+F169+F170</f>
        <v>866.93</v>
      </c>
      <c r="G171" s="102" t="n">
        <f aca="false">SUM(F171:F171)</f>
        <v>866.93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31" t="s">
        <v>128</v>
      </c>
      <c r="B173" s="31"/>
      <c r="C173" s="31"/>
      <c r="D173" s="31"/>
      <c r="E173" s="31"/>
      <c r="F173" s="31"/>
      <c r="G173" s="31"/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03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104" t="s">
        <v>129</v>
      </c>
      <c r="B175" s="104"/>
      <c r="C175" s="104"/>
      <c r="D175" s="104"/>
      <c r="E175" s="104"/>
      <c r="F175" s="104"/>
      <c r="G175" s="104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105"/>
      <c r="B176" s="105"/>
      <c r="C176" s="105"/>
      <c r="D176" s="105"/>
      <c r="E176" s="105"/>
      <c r="F176" s="105"/>
      <c r="G176" s="105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55" t="s">
        <v>130</v>
      </c>
      <c r="B177" s="55"/>
      <c r="C177" s="55"/>
      <c r="D177" s="55"/>
      <c r="E177" s="55"/>
      <c r="F177" s="55"/>
      <c r="G177" s="106" t="n">
        <f aca="false">F199</f>
        <v>3180.52588742339</v>
      </c>
      <c r="H177" s="0"/>
      <c r="I177" s="0"/>
      <c r="J177" s="0"/>
      <c r="K177" s="0"/>
      <c r="L177" s="0"/>
    </row>
    <row r="178" customFormat="false" ht="12.8" hidden="false" customHeight="false" outlineLevel="0" collapsed="false">
      <c r="A178" s="0"/>
      <c r="B178" s="8"/>
      <c r="C178" s="8"/>
      <c r="D178" s="8"/>
      <c r="E178" s="8"/>
      <c r="F178" s="8"/>
      <c r="G178" s="107" t="n">
        <f aca="false">G177+G180</f>
        <v>3275.94166404609</v>
      </c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41" t="n">
        <v>6</v>
      </c>
      <c r="B179" s="108" t="s">
        <v>131</v>
      </c>
      <c r="C179" s="108"/>
      <c r="D179" s="108"/>
      <c r="E179" s="108"/>
      <c r="F179" s="108" t="s">
        <v>49</v>
      </c>
      <c r="G179" s="109" t="s">
        <v>40</v>
      </c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110" t="s">
        <v>7</v>
      </c>
      <c r="B180" s="111" t="s">
        <v>132</v>
      </c>
      <c r="C180" s="111"/>
      <c r="D180" s="111"/>
      <c r="E180" s="111"/>
      <c r="F180" s="112" t="n">
        <v>0.03</v>
      </c>
      <c r="G180" s="113" t="n">
        <f aca="false">G177*F180</f>
        <v>95.4157766227016</v>
      </c>
      <c r="H180" s="114"/>
      <c r="I180" s="0"/>
      <c r="J180" s="0"/>
      <c r="K180" s="0"/>
      <c r="L180" s="0"/>
    </row>
    <row r="181" customFormat="false" ht="12.75" hidden="false" customHeight="true" outlineLevel="0" collapsed="false">
      <c r="A181" s="115" t="s">
        <v>9</v>
      </c>
      <c r="B181" s="28" t="s">
        <v>133</v>
      </c>
      <c r="C181" s="28"/>
      <c r="D181" s="28"/>
      <c r="E181" s="28"/>
      <c r="F181" s="116" t="n">
        <v>0.0679</v>
      </c>
      <c r="G181" s="117" t="n">
        <f aca="false">G178*F181</f>
        <v>222.436438988729</v>
      </c>
      <c r="H181" s="118" t="n">
        <f aca="false">G178+G181</f>
        <v>3498.37810303482</v>
      </c>
      <c r="I181" s="119"/>
      <c r="J181" s="0"/>
      <c r="K181" s="0"/>
      <c r="L181" s="0"/>
    </row>
    <row r="182" customFormat="false" ht="14.25" hidden="false" customHeight="true" outlineLevel="0" collapsed="false">
      <c r="A182" s="115" t="s">
        <v>12</v>
      </c>
      <c r="B182" s="28" t="s">
        <v>134</v>
      </c>
      <c r="C182" s="28"/>
      <c r="D182" s="28"/>
      <c r="E182" s="28"/>
      <c r="F182" s="116"/>
      <c r="G182" s="117"/>
      <c r="H182" s="0"/>
      <c r="I182" s="119"/>
      <c r="J182" s="0"/>
      <c r="K182" s="0"/>
      <c r="L182" s="0"/>
    </row>
    <row r="183" customFormat="false" ht="12.75" hidden="false" customHeight="true" outlineLevel="0" collapsed="false">
      <c r="A183" s="115"/>
      <c r="B183" s="120" t="s">
        <v>135</v>
      </c>
      <c r="C183" s="120"/>
      <c r="D183" s="120"/>
      <c r="E183" s="120"/>
      <c r="F183" s="116" t="n">
        <v>0.076</v>
      </c>
      <c r="G183" s="117" t="n">
        <f aca="false">H181/0.8575*F183</f>
        <v>310.060333330199</v>
      </c>
      <c r="H183" s="114"/>
      <c r="J183" s="0"/>
      <c r="K183" s="0"/>
      <c r="L183" s="0"/>
    </row>
    <row r="184" customFormat="false" ht="14.25" hidden="false" customHeight="true" outlineLevel="0" collapsed="false">
      <c r="A184" s="115"/>
      <c r="B184" s="120" t="s">
        <v>136</v>
      </c>
      <c r="C184" s="120"/>
      <c r="D184" s="120"/>
      <c r="E184" s="120"/>
      <c r="F184" s="116" t="n">
        <v>0.0165</v>
      </c>
      <c r="G184" s="117" t="n">
        <f aca="false">H181/0.8575*F184</f>
        <v>67.3157302624775</v>
      </c>
      <c r="J184" s="0"/>
      <c r="K184" s="0"/>
      <c r="L184" s="0"/>
    </row>
    <row r="185" customFormat="false" ht="14.25" hidden="false" customHeight="true" outlineLevel="0" collapsed="false">
      <c r="A185" s="115"/>
      <c r="B185" s="28" t="s">
        <v>137</v>
      </c>
      <c r="C185" s="28"/>
      <c r="D185" s="28"/>
      <c r="E185" s="28"/>
      <c r="F185" s="116" t="n">
        <v>0.05</v>
      </c>
      <c r="G185" s="117" t="n">
        <f aca="false">H181/0.8575*F185</f>
        <v>203.987061401447</v>
      </c>
      <c r="J185" s="0"/>
      <c r="K185" s="0"/>
      <c r="L185" s="0"/>
    </row>
    <row r="186" customFormat="false" ht="14.25" hidden="false" customHeight="true" outlineLevel="0" collapsed="false">
      <c r="A186" s="121"/>
      <c r="B186" s="122" t="s">
        <v>42</v>
      </c>
      <c r="C186" s="122"/>
      <c r="D186" s="122"/>
      <c r="E186" s="122"/>
      <c r="F186" s="123"/>
      <c r="G186" s="124" t="n">
        <f aca="false">G180+G181+G183+G184+G185</f>
        <v>899.215340605555</v>
      </c>
      <c r="J186" s="0"/>
      <c r="K186" s="0"/>
      <c r="L186" s="0"/>
    </row>
    <row r="187" customFormat="false" ht="14.25" hidden="false" customHeight="true" outlineLevel="0" collapsed="false">
      <c r="A187" s="0"/>
      <c r="B187" s="0"/>
      <c r="C187" s="0"/>
      <c r="D187" s="0"/>
      <c r="E187" s="0"/>
      <c r="F187" s="0"/>
      <c r="G187" s="0"/>
      <c r="J187" s="0"/>
      <c r="K187" s="0"/>
      <c r="L187" s="0"/>
    </row>
    <row r="188" customFormat="false" ht="14.25" hidden="false" customHeight="true" outlineLevel="0" collapsed="false">
      <c r="A188" s="25" t="s">
        <v>138</v>
      </c>
      <c r="B188" s="25"/>
      <c r="C188" s="25"/>
      <c r="D188" s="25"/>
      <c r="E188" s="25"/>
      <c r="F188" s="25"/>
      <c r="G188" s="25"/>
      <c r="J188" s="0"/>
      <c r="K188" s="0"/>
      <c r="L188" s="0"/>
    </row>
    <row r="189" customFormat="false" ht="14.25" hidden="false" customHeight="true" outlineLevel="0" collapsed="false">
      <c r="A189" s="25" t="s">
        <v>139</v>
      </c>
      <c r="B189" s="25"/>
      <c r="C189" s="25"/>
      <c r="D189" s="25"/>
      <c r="E189" s="25"/>
      <c r="F189" s="25"/>
      <c r="G189" s="25"/>
      <c r="J189" s="0"/>
      <c r="K189" s="0"/>
      <c r="L189" s="0"/>
    </row>
    <row r="190" customFormat="false" ht="14.25" hidden="false" customHeight="true" outlineLevel="0" collapsed="false">
      <c r="A190" s="25"/>
      <c r="B190" s="8"/>
      <c r="C190" s="8"/>
      <c r="D190" s="8"/>
      <c r="E190" s="8"/>
      <c r="F190" s="8"/>
      <c r="G190" s="8"/>
      <c r="J190" s="0"/>
      <c r="K190" s="0"/>
      <c r="L190" s="0"/>
    </row>
    <row r="191" customFormat="false" ht="14.25" hidden="false" customHeight="true" outlineLevel="0" collapsed="false">
      <c r="A191" s="20" t="s">
        <v>140</v>
      </c>
      <c r="B191" s="20"/>
      <c r="C191" s="20"/>
      <c r="D191" s="20"/>
      <c r="E191" s="20"/>
      <c r="F191" s="20"/>
      <c r="G191" s="20"/>
      <c r="J191" s="0"/>
      <c r="K191" s="0"/>
      <c r="L191" s="0"/>
    </row>
    <row r="192" customFormat="false" ht="14.25" hidden="false" customHeight="true" outlineLevel="0" collapsed="false">
      <c r="A192" s="24"/>
      <c r="B192" s="24"/>
      <c r="C192" s="24"/>
      <c r="D192" s="24"/>
      <c r="E192" s="24"/>
      <c r="F192" s="24"/>
      <c r="G192" s="24"/>
      <c r="J192" s="0"/>
      <c r="K192" s="0"/>
      <c r="L192" s="0"/>
    </row>
    <row r="193" customFormat="false" ht="12.75" hidden="false" customHeight="true" outlineLevel="0" collapsed="false">
      <c r="A193" s="125"/>
      <c r="B193" s="80" t="s">
        <v>141</v>
      </c>
      <c r="C193" s="80"/>
      <c r="D193" s="80"/>
      <c r="E193" s="80"/>
      <c r="F193" s="80" t="s">
        <v>142</v>
      </c>
      <c r="G193" s="80"/>
      <c r="J193" s="0"/>
      <c r="K193" s="0"/>
      <c r="L193" s="0"/>
    </row>
    <row r="194" customFormat="false" ht="14.25" hidden="false" customHeight="true" outlineLevel="0" collapsed="false">
      <c r="A194" s="27" t="s">
        <v>7</v>
      </c>
      <c r="B194" s="28" t="s">
        <v>143</v>
      </c>
      <c r="C194" s="28"/>
      <c r="D194" s="28"/>
      <c r="E194" s="28"/>
      <c r="F194" s="89" t="n">
        <f aca="false">F48</f>
        <v>975.92</v>
      </c>
      <c r="G194" s="89"/>
      <c r="J194" s="0"/>
      <c r="K194" s="0"/>
      <c r="L194" s="0"/>
    </row>
    <row r="195" customFormat="false" ht="14.25" hidden="false" customHeight="true" outlineLevel="0" collapsed="false">
      <c r="A195" s="27" t="s">
        <v>9</v>
      </c>
      <c r="B195" s="28" t="s">
        <v>144</v>
      </c>
      <c r="C195" s="28"/>
      <c r="D195" s="28"/>
      <c r="E195" s="28"/>
      <c r="F195" s="89" t="n">
        <f aca="false">F115</f>
        <v>1042.101023808</v>
      </c>
      <c r="G195" s="89"/>
      <c r="J195" s="0"/>
      <c r="K195" s="126"/>
      <c r="L195" s="126"/>
    </row>
    <row r="196" customFormat="false" ht="12.75" hidden="false" customHeight="true" outlineLevel="0" collapsed="false">
      <c r="A196" s="27" t="s">
        <v>12</v>
      </c>
      <c r="B196" s="28" t="s">
        <v>145</v>
      </c>
      <c r="C196" s="28"/>
      <c r="D196" s="28"/>
      <c r="E196" s="28"/>
      <c r="F196" s="89" t="n">
        <f aca="false">G125</f>
        <v>79.147112</v>
      </c>
      <c r="G196" s="89"/>
      <c r="J196" s="0"/>
      <c r="K196" s="0"/>
    </row>
    <row r="197" customFormat="false" ht="14.25" hidden="false" customHeight="true" outlineLevel="0" collapsed="false">
      <c r="A197" s="27" t="s">
        <v>15</v>
      </c>
      <c r="B197" s="28" t="s">
        <v>146</v>
      </c>
      <c r="C197" s="28"/>
      <c r="D197" s="28"/>
      <c r="E197" s="28"/>
      <c r="F197" s="89" t="n">
        <f aca="false">G162</f>
        <v>216.427751615386</v>
      </c>
      <c r="G197" s="89"/>
      <c r="J197" s="0"/>
      <c r="K197" s="0"/>
    </row>
    <row r="198" customFormat="false" ht="14.25" hidden="false" customHeight="true" outlineLevel="0" collapsed="false">
      <c r="A198" s="27" t="s">
        <v>66</v>
      </c>
      <c r="B198" s="28" t="s">
        <v>147</v>
      </c>
      <c r="C198" s="28"/>
      <c r="D198" s="28"/>
      <c r="E198" s="28"/>
      <c r="F198" s="89" t="n">
        <f aca="false">F171</f>
        <v>866.93</v>
      </c>
      <c r="G198" s="89"/>
      <c r="J198" s="127"/>
      <c r="K198" s="0"/>
    </row>
    <row r="199" customFormat="false" ht="14.25" hidden="false" customHeight="true" outlineLevel="0" collapsed="false">
      <c r="A199" s="27" t="s">
        <v>148</v>
      </c>
      <c r="B199" s="27"/>
      <c r="C199" s="27"/>
      <c r="D199" s="27"/>
      <c r="E199" s="27"/>
      <c r="F199" s="89" t="n">
        <f aca="false">F194+F195+F196+F197+F198</f>
        <v>3180.52588742339</v>
      </c>
      <c r="G199" s="89"/>
      <c r="K199" s="0"/>
    </row>
    <row r="200" customFormat="false" ht="14.25" hidden="false" customHeight="true" outlineLevel="0" collapsed="false">
      <c r="A200" s="27" t="s">
        <v>68</v>
      </c>
      <c r="B200" s="28" t="s">
        <v>149</v>
      </c>
      <c r="C200" s="28"/>
      <c r="D200" s="28"/>
      <c r="E200" s="28"/>
      <c r="F200" s="89" t="n">
        <f aca="false">G186</f>
        <v>899.215340605555</v>
      </c>
      <c r="G200" s="89"/>
      <c r="K200" s="0"/>
    </row>
    <row r="201" customFormat="false" ht="14.25" hidden="false" customHeight="true" outlineLevel="0" collapsed="false">
      <c r="A201" s="16" t="s">
        <v>150</v>
      </c>
      <c r="B201" s="16"/>
      <c r="C201" s="16"/>
      <c r="D201" s="16"/>
      <c r="E201" s="16"/>
      <c r="F201" s="102" t="n">
        <f aca="false">F199+F200</f>
        <v>4079.74122802894</v>
      </c>
      <c r="G201" s="102"/>
      <c r="K201" s="0"/>
    </row>
    <row r="202" customFormat="false" ht="14.25" hidden="false" customHeight="true" outlineLevel="0" collapsed="false">
      <c r="A202" s="128"/>
      <c r="B202" s="128"/>
      <c r="C202" s="128"/>
      <c r="D202" s="128"/>
      <c r="E202" s="128"/>
      <c r="F202" s="128"/>
      <c r="G202" s="128"/>
      <c r="K202" s="127"/>
    </row>
    <row r="203" customFormat="false" ht="12.75" hidden="false" customHeight="true" outlineLevel="0" collapsed="false">
      <c r="A203" s="20" t="s">
        <v>151</v>
      </c>
      <c r="B203" s="20"/>
      <c r="C203" s="20"/>
      <c r="D203" s="20"/>
      <c r="E203" s="20"/>
      <c r="F203" s="20"/>
      <c r="G203" s="20"/>
      <c r="K203" s="0"/>
    </row>
    <row r="204" customFormat="false" ht="14.25" hidden="false" customHeight="true" outlineLevel="0" collapsed="false">
      <c r="A204" s="0"/>
      <c r="B204" s="0"/>
      <c r="C204" s="0"/>
      <c r="D204" s="0"/>
      <c r="E204" s="0"/>
      <c r="F204" s="0"/>
      <c r="G204" s="0"/>
      <c r="K204" s="0"/>
    </row>
    <row r="205" customFormat="false" ht="35.25" hidden="false" customHeight="true" outlineLevel="0" collapsed="false">
      <c r="A205" s="16" t="s">
        <v>152</v>
      </c>
      <c r="B205" s="16"/>
      <c r="C205" s="16" t="s">
        <v>153</v>
      </c>
      <c r="D205" s="16" t="s">
        <v>154</v>
      </c>
      <c r="E205" s="16" t="s">
        <v>155</v>
      </c>
      <c r="F205" s="16" t="s">
        <v>156</v>
      </c>
      <c r="G205" s="16" t="s">
        <v>157</v>
      </c>
      <c r="K205" s="0"/>
    </row>
    <row r="206" customFormat="false" ht="23.75" hidden="false" customHeight="false" outlineLevel="0" collapsed="false">
      <c r="A206" s="10" t="s">
        <v>158</v>
      </c>
      <c r="B206" s="11" t="s">
        <v>159</v>
      </c>
      <c r="C206" s="129" t="n">
        <f aca="false">F201</f>
        <v>4079.74122802894</v>
      </c>
      <c r="D206" s="10" t="n">
        <v>1</v>
      </c>
      <c r="E206" s="129" t="n">
        <f aca="false">C206*D206</f>
        <v>4079.74122802894</v>
      </c>
      <c r="F206" s="130" t="n">
        <v>10</v>
      </c>
      <c r="G206" s="131" t="n">
        <f aca="false">E206*F206</f>
        <v>40797.4122802894</v>
      </c>
      <c r="K206" s="127"/>
    </row>
    <row r="207" customFormat="false" ht="14.25" hidden="false" customHeight="true" outlineLevel="0" collapsed="false">
      <c r="A207" s="16" t="s">
        <v>160</v>
      </c>
      <c r="B207" s="16"/>
      <c r="C207" s="16"/>
      <c r="D207" s="16"/>
      <c r="E207" s="16"/>
      <c r="F207" s="16"/>
      <c r="G207" s="132" t="n">
        <f aca="false">G206</f>
        <v>40797.4122802894</v>
      </c>
      <c r="K207" s="127"/>
    </row>
    <row r="208" customFormat="false" ht="12.75" hidden="false" customHeight="false" outlineLevel="0" collapsed="false">
      <c r="A208" s="0"/>
      <c r="B208" s="0"/>
      <c r="C208" s="0"/>
      <c r="D208" s="0"/>
      <c r="E208" s="0"/>
      <c r="F208" s="0"/>
      <c r="G208" s="0"/>
    </row>
    <row r="209" customFormat="false" ht="14.4" hidden="false" customHeight="false" outlineLevel="0" collapsed="false">
      <c r="A209" s="133" t="s">
        <v>161</v>
      </c>
      <c r="B209" s="133"/>
      <c r="C209" s="133"/>
      <c r="D209" s="133"/>
      <c r="E209" s="133"/>
      <c r="F209" s="133"/>
      <c r="G209" s="133"/>
    </row>
    <row r="210" customFormat="false" ht="14.25" hidden="false" customHeight="true" outlineLevel="0" collapsed="false">
      <c r="A210" s="0"/>
      <c r="B210" s="0"/>
      <c r="C210" s="0"/>
      <c r="D210" s="0"/>
      <c r="E210" s="0"/>
      <c r="F210" s="0"/>
      <c r="G210" s="0"/>
    </row>
    <row r="211" customFormat="false" ht="12.75" hidden="false" customHeight="true" outlineLevel="0" collapsed="false">
      <c r="A211" s="101"/>
      <c r="B211" s="16" t="s">
        <v>162</v>
      </c>
      <c r="C211" s="16"/>
      <c r="D211" s="16"/>
      <c r="E211" s="16"/>
      <c r="F211" s="16" t="s">
        <v>142</v>
      </c>
      <c r="G211" s="16"/>
    </row>
    <row r="212" customFormat="false" ht="12.75" hidden="false" customHeight="true" outlineLevel="0" collapsed="false">
      <c r="A212" s="101"/>
      <c r="B212" s="16" t="s">
        <v>163</v>
      </c>
      <c r="C212" s="16"/>
      <c r="D212" s="16"/>
      <c r="E212" s="16"/>
      <c r="F212" s="16" t="s">
        <v>164</v>
      </c>
      <c r="G212" s="16"/>
    </row>
    <row r="213" customFormat="false" ht="12.75" hidden="false" customHeight="true" outlineLevel="0" collapsed="false">
      <c r="A213" s="46" t="s">
        <v>7</v>
      </c>
      <c r="B213" s="134" t="s">
        <v>165</v>
      </c>
      <c r="C213" s="134"/>
      <c r="D213" s="134"/>
      <c r="E213" s="134"/>
      <c r="F213" s="135" t="n">
        <f aca="false">C206</f>
        <v>4079.74122802894</v>
      </c>
      <c r="G213" s="135"/>
    </row>
    <row r="214" customFormat="false" ht="14.4" hidden="false" customHeight="false" outlineLevel="0" collapsed="false">
      <c r="A214" s="10" t="s">
        <v>9</v>
      </c>
      <c r="B214" s="134" t="s">
        <v>166</v>
      </c>
      <c r="C214" s="134"/>
      <c r="D214" s="134"/>
      <c r="E214" s="134"/>
      <c r="F214" s="136" t="n">
        <f aca="false">G207</f>
        <v>40797.4122802894</v>
      </c>
      <c r="G214" s="136"/>
    </row>
    <row r="215" customFormat="false" ht="24.75" hidden="false" customHeight="true" outlineLevel="0" collapsed="false">
      <c r="A215" s="10" t="s">
        <v>12</v>
      </c>
      <c r="B215" s="137" t="s">
        <v>167</v>
      </c>
      <c r="C215" s="137"/>
      <c r="D215" s="137"/>
      <c r="E215" s="137"/>
      <c r="F215" s="136" t="n">
        <f aca="false">F214*12</f>
        <v>489568.947363473</v>
      </c>
      <c r="G215" s="136"/>
    </row>
    <row r="216" customFormat="false" ht="12.75" hidden="false" customHeight="false" outlineLevel="0" collapsed="false">
      <c r="A216" s="0"/>
      <c r="B216" s="0"/>
      <c r="C216" s="0"/>
      <c r="D216" s="0"/>
      <c r="E216" s="0"/>
      <c r="F216" s="0"/>
      <c r="G216" s="0"/>
    </row>
    <row r="217" customFormat="false" ht="14.25" hidden="false" customHeight="true" outlineLevel="0" collapsed="false">
      <c r="A217" s="138" t="s">
        <v>168</v>
      </c>
      <c r="B217" s="138"/>
      <c r="C217" s="138"/>
      <c r="D217" s="138"/>
      <c r="E217" s="138"/>
      <c r="F217" s="138"/>
      <c r="G217" s="138"/>
    </row>
    <row r="218" customFormat="false" ht="30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2.75" hidden="false" customHeight="true" outlineLevel="0" collapsed="false"/>
    <row r="225" customFormat="false" ht="67.5" hidden="false" customHeight="true" outlineLevel="0" collapsed="false"/>
    <row r="226" customFormat="false" ht="36" hidden="false" customHeight="true" outlineLevel="0" collapsed="false"/>
    <row r="227" customFormat="false" ht="30" hidden="false" customHeight="true" outlineLevel="0" collapsed="false"/>
    <row r="228" customFormat="false" ht="13.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6">
    <mergeCell ref="A1:G2"/>
    <mergeCell ref="A3:G3"/>
    <mergeCell ref="A4:G4"/>
    <mergeCell ref="A5:G5"/>
    <mergeCell ref="A6:G6"/>
    <mergeCell ref="A7:G7"/>
    <mergeCell ref="A8:E8"/>
    <mergeCell ref="A10:G10"/>
    <mergeCell ref="B12:E12"/>
    <mergeCell ref="F12:G12"/>
    <mergeCell ref="B13:E13"/>
    <mergeCell ref="F13:G13"/>
    <mergeCell ref="B14:E14"/>
    <mergeCell ref="F14:G14"/>
    <mergeCell ref="B15:E15"/>
    <mergeCell ref="F15:G15"/>
    <mergeCell ref="A16:G18"/>
    <mergeCell ref="B19:E19"/>
    <mergeCell ref="F19:G19"/>
    <mergeCell ref="B20:E20"/>
    <mergeCell ref="F20:G20"/>
    <mergeCell ref="A21:G21"/>
    <mergeCell ref="A22:G23"/>
    <mergeCell ref="A25:G26"/>
    <mergeCell ref="A28:G28"/>
    <mergeCell ref="A30:G30"/>
    <mergeCell ref="A32:G32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49:G50"/>
    <mergeCell ref="A51:G53"/>
    <mergeCell ref="A54:G54"/>
    <mergeCell ref="A56:G56"/>
    <mergeCell ref="A57:G57"/>
    <mergeCell ref="B58:E58"/>
    <mergeCell ref="B59:E59"/>
    <mergeCell ref="B60:E60"/>
    <mergeCell ref="A61:E61"/>
    <mergeCell ref="A62:G64"/>
    <mergeCell ref="A65:G66"/>
    <mergeCell ref="A67:G68"/>
    <mergeCell ref="A69:G71"/>
    <mergeCell ref="A72:F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85:G86"/>
    <mergeCell ref="A88:G89"/>
    <mergeCell ref="A90:G90"/>
    <mergeCell ref="A92:G92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A100:E100"/>
    <mergeCell ref="F100:G100"/>
    <mergeCell ref="A101:G101"/>
    <mergeCell ref="A102:G102"/>
    <mergeCell ref="A104:G105"/>
    <mergeCell ref="A107:G107"/>
    <mergeCell ref="A109:G109"/>
    <mergeCell ref="B111:E111"/>
    <mergeCell ref="F111:G111"/>
    <mergeCell ref="B112:E112"/>
    <mergeCell ref="F112:G112"/>
    <mergeCell ref="B113:E113"/>
    <mergeCell ref="F113:G113"/>
    <mergeCell ref="B114:E114"/>
    <mergeCell ref="F114:G114"/>
    <mergeCell ref="A115:E115"/>
    <mergeCell ref="F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A127:G127"/>
    <mergeCell ref="A129:G129"/>
    <mergeCell ref="A131:G131"/>
    <mergeCell ref="A133:F133"/>
    <mergeCell ref="A135:G135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A146:G147"/>
    <mergeCell ref="A149:G149"/>
    <mergeCell ref="B151:E151"/>
    <mergeCell ref="B152:E152"/>
    <mergeCell ref="A153:E153"/>
    <mergeCell ref="A154:G155"/>
    <mergeCell ref="A157:G157"/>
    <mergeCell ref="A158:G158"/>
    <mergeCell ref="B159:E159"/>
    <mergeCell ref="B160:E160"/>
    <mergeCell ref="B161:E161"/>
    <mergeCell ref="B162:E162"/>
    <mergeCell ref="A164:G164"/>
    <mergeCell ref="B166:E166"/>
    <mergeCell ref="F166:G166"/>
    <mergeCell ref="B167:E167"/>
    <mergeCell ref="F167:G167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A173:G173"/>
    <mergeCell ref="A175:G175"/>
    <mergeCell ref="A177:F177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A188:G188"/>
    <mergeCell ref="A189:G189"/>
    <mergeCell ref="A191:G191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A199:E199"/>
    <mergeCell ref="F199:G199"/>
    <mergeCell ref="B200:E200"/>
    <mergeCell ref="F200:G200"/>
    <mergeCell ref="A201:E201"/>
    <mergeCell ref="F201:G201"/>
    <mergeCell ref="A203:G203"/>
    <mergeCell ref="A205:B205"/>
    <mergeCell ref="A207:F207"/>
    <mergeCell ref="A209:G209"/>
    <mergeCell ref="B211:G211"/>
    <mergeCell ref="B212:E212"/>
    <mergeCell ref="F212:G212"/>
    <mergeCell ref="B213:E213"/>
    <mergeCell ref="F213:G213"/>
    <mergeCell ref="B214:E214"/>
    <mergeCell ref="F214:G214"/>
    <mergeCell ref="B215:E215"/>
    <mergeCell ref="F215:G215"/>
    <mergeCell ref="A217:G2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15" activeCellId="0" sqref="H215"/>
    </sheetView>
  </sheetViews>
  <sheetFormatPr defaultRowHeight="12.8" outlineLevelRow="0" outlineLevelCol="0"/>
  <cols>
    <col collapsed="false" customWidth="true" hidden="false" outlineLevel="0" max="1" min="1" style="1" width="13.63"/>
    <col collapsed="false" customWidth="true" hidden="false" outlineLevel="0" max="2" min="2" style="1" width="25.65"/>
    <col collapsed="false" customWidth="true" hidden="false" outlineLevel="0" max="3" min="3" style="1" width="17.28"/>
    <col collapsed="false" customWidth="true" hidden="false" outlineLevel="0" max="4" min="4" style="1" width="13.77"/>
    <col collapsed="false" customWidth="true" hidden="false" outlineLevel="0" max="5" min="5" style="1" width="18.09"/>
    <col collapsed="false" customWidth="true" hidden="false" outlineLevel="0" max="6" min="6" style="1" width="16.47"/>
    <col collapsed="false" customWidth="true" hidden="false" outlineLevel="0" max="7" min="7" style="1" width="13.09"/>
    <col collapsed="false" customWidth="true" hidden="false" outlineLevel="0" max="8" min="8" style="1" width="10.12"/>
    <col collapsed="false" customWidth="true" hidden="false" outlineLevel="0" max="10" min="9" style="1" width="7.68"/>
    <col collapsed="false" customWidth="true" hidden="false" outlineLevel="0" max="11" min="11" style="1" width="7.95"/>
    <col collapsed="false" customWidth="true" hidden="false" outlineLevel="0" max="19" min="12" style="1" width="7.68"/>
    <col collapsed="false" customWidth="true" hidden="false" outlineLevel="0" max="26" min="20" style="1" width="6.08"/>
    <col collapsed="false" customWidth="true" hidden="false" outlineLevel="0" max="1025" min="27" style="1" width="12.83"/>
  </cols>
  <sheetData>
    <row r="1" customFormat="false" ht="12.75" hidden="false" customHeight="true" outlineLevel="0" collapsed="false">
      <c r="A1" s="2" t="s">
        <v>169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139" t="s">
        <v>170</v>
      </c>
      <c r="B3" s="139"/>
      <c r="C3" s="139"/>
      <c r="D3" s="139"/>
      <c r="E3" s="139"/>
      <c r="F3" s="139"/>
      <c r="G3" s="139"/>
      <c r="H3" s="0"/>
      <c r="I3" s="0"/>
      <c r="J3" s="0"/>
      <c r="K3" s="0"/>
      <c r="L3" s="0"/>
    </row>
    <row r="4" customFormat="false" ht="15.75" hidden="false" customHeight="true" outlineLevel="0" collapsed="false">
      <c r="A4" s="140" t="s">
        <v>2</v>
      </c>
      <c r="B4" s="140"/>
      <c r="C4" s="140"/>
      <c r="D4" s="140"/>
      <c r="E4" s="140"/>
      <c r="F4" s="140"/>
      <c r="G4" s="140"/>
      <c r="H4" s="0"/>
      <c r="I4" s="0"/>
      <c r="J4" s="0"/>
      <c r="K4" s="0"/>
      <c r="L4" s="0"/>
    </row>
    <row r="5" customFormat="false" ht="14.25" hidden="false" customHeight="true" outlineLevel="0" collapsed="false">
      <c r="A5" s="141" t="s">
        <v>3</v>
      </c>
      <c r="B5" s="141"/>
      <c r="C5" s="141"/>
      <c r="D5" s="141"/>
      <c r="E5" s="141"/>
      <c r="F5" s="141"/>
      <c r="G5" s="141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2.75" hidden="false" customHeight="true" outlineLevel="0" collapsed="false">
      <c r="A7" s="7"/>
      <c r="B7" s="7"/>
      <c r="C7" s="7"/>
      <c r="D7" s="7"/>
      <c r="E7" s="7"/>
      <c r="F7" s="142"/>
      <c r="G7" s="142"/>
      <c r="H7" s="0"/>
      <c r="I7" s="0"/>
      <c r="J7" s="0"/>
      <c r="K7" s="0"/>
      <c r="L7" s="0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/>
      <c r="B9" s="7"/>
      <c r="C9" s="7"/>
      <c r="D9" s="7"/>
      <c r="E9" s="7"/>
      <c r="F9" s="8"/>
      <c r="G9" s="8"/>
      <c r="H9" s="0"/>
      <c r="I9" s="0"/>
      <c r="J9" s="0"/>
      <c r="K9" s="0"/>
      <c r="L9" s="0"/>
    </row>
    <row r="10" customFormat="false" ht="12.8" hidden="false" customHeight="false" outlineLevel="0" collapsed="false">
      <c r="A10" s="2" t="s">
        <v>6</v>
      </c>
      <c r="B10" s="2"/>
      <c r="C10" s="2"/>
      <c r="D10" s="2"/>
      <c r="E10" s="2"/>
      <c r="F10" s="2"/>
      <c r="G10" s="2"/>
      <c r="H10" s="0"/>
      <c r="I10" s="0"/>
      <c r="J10" s="0"/>
      <c r="K10" s="0"/>
      <c r="L10" s="0"/>
    </row>
    <row r="11" customFormat="false" ht="12.8" hidden="false" customHeight="false" outlineLevel="0" collapsed="false">
      <c r="A11" s="9"/>
      <c r="B11" s="9"/>
      <c r="C11" s="9"/>
      <c r="D11" s="9"/>
      <c r="E11" s="9"/>
      <c r="F11" s="9"/>
      <c r="G11" s="9"/>
      <c r="H11" s="0"/>
      <c r="I11" s="0"/>
      <c r="J11" s="0"/>
      <c r="K11" s="0"/>
      <c r="L11" s="0"/>
    </row>
    <row r="12" customFormat="false" ht="14.25" hidden="false" customHeight="true" outlineLevel="0" collapsed="false">
      <c r="A12" s="10" t="s">
        <v>7</v>
      </c>
      <c r="B12" s="11" t="s">
        <v>8</v>
      </c>
      <c r="C12" s="11"/>
      <c r="D12" s="11"/>
      <c r="E12" s="11"/>
      <c r="F12" s="12" t="n">
        <v>43412</v>
      </c>
      <c r="G12" s="12"/>
      <c r="H12" s="0"/>
      <c r="I12" s="0"/>
      <c r="J12" s="0"/>
      <c r="K12" s="0"/>
      <c r="L12" s="0"/>
    </row>
    <row r="13" customFormat="false" ht="12.75" hidden="false" customHeight="true" outlineLevel="0" collapsed="false">
      <c r="A13" s="10" t="s">
        <v>9</v>
      </c>
      <c r="B13" s="11" t="s">
        <v>10</v>
      </c>
      <c r="C13" s="11"/>
      <c r="D13" s="11"/>
      <c r="E13" s="11"/>
      <c r="F13" s="13" t="s">
        <v>11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12</v>
      </c>
      <c r="B14" s="11" t="s">
        <v>13</v>
      </c>
      <c r="C14" s="11"/>
      <c r="D14" s="11"/>
      <c r="E14" s="11"/>
      <c r="F14" s="14" t="s">
        <v>14</v>
      </c>
      <c r="G14" s="14"/>
      <c r="H14" s="0"/>
      <c r="I14" s="0"/>
      <c r="J14" s="0"/>
      <c r="K14" s="0"/>
      <c r="L14" s="0"/>
    </row>
    <row r="15" customFormat="false" ht="14.25" hidden="false" customHeight="true" outlineLevel="0" collapsed="false">
      <c r="A15" s="10" t="s">
        <v>15</v>
      </c>
      <c r="B15" s="11" t="s">
        <v>16</v>
      </c>
      <c r="C15" s="11"/>
      <c r="D15" s="11"/>
      <c r="E15" s="11"/>
      <c r="F15" s="15" t="n">
        <v>12</v>
      </c>
      <c r="G15" s="15"/>
      <c r="H15" s="0"/>
      <c r="I15" s="0"/>
      <c r="J15" s="0"/>
      <c r="K15" s="0"/>
      <c r="L15" s="0"/>
    </row>
    <row r="16" customFormat="false" ht="12.75" hidden="false" customHeight="true" outlineLevel="0" collapsed="false">
      <c r="A16" s="2" t="s">
        <v>17</v>
      </c>
      <c r="B16" s="2"/>
      <c r="C16" s="2"/>
      <c r="D16" s="2"/>
      <c r="E16" s="2"/>
      <c r="F16" s="2"/>
      <c r="G16" s="2"/>
      <c r="H16" s="0"/>
      <c r="I16" s="0"/>
      <c r="J16" s="0"/>
      <c r="K16" s="0"/>
      <c r="L16" s="0"/>
    </row>
    <row r="17" customFormat="false" ht="12.8" hidden="false" customHeight="false" outlineLevel="0" collapsed="false">
      <c r="A17" s="2"/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143"/>
    </row>
    <row r="19" customFormat="false" ht="24" hidden="false" customHeight="true" outlineLevel="0" collapsed="false">
      <c r="A19" s="16" t="s">
        <v>18</v>
      </c>
      <c r="B19" s="16" t="s">
        <v>19</v>
      </c>
      <c r="C19" s="16"/>
      <c r="D19" s="16"/>
      <c r="E19" s="16"/>
      <c r="F19" s="16" t="s">
        <v>20</v>
      </c>
      <c r="G19" s="16"/>
      <c r="H19" s="0"/>
      <c r="I19" s="0"/>
      <c r="J19" s="0"/>
      <c r="K19" s="0"/>
      <c r="L19" s="0"/>
    </row>
    <row r="20" customFormat="false" ht="32.3" hidden="false" customHeight="true" outlineLevel="0" collapsed="false">
      <c r="A20" s="10" t="s">
        <v>21</v>
      </c>
      <c r="B20" s="10" t="s">
        <v>171</v>
      </c>
      <c r="C20" s="10"/>
      <c r="D20" s="10"/>
      <c r="E20" s="10"/>
      <c r="F20" s="10" t="s">
        <v>23</v>
      </c>
      <c r="G20" s="10"/>
      <c r="H20" s="0"/>
      <c r="I20" s="0"/>
      <c r="J20" s="0"/>
      <c r="K20" s="0"/>
      <c r="L20" s="0"/>
    </row>
    <row r="21" customFormat="false" ht="12.8" hidden="false" customHeight="false" outlineLevel="0" collapsed="false">
      <c r="A21" s="17"/>
      <c r="B21" s="17"/>
      <c r="C21" s="17"/>
      <c r="D21" s="17"/>
      <c r="E21" s="17"/>
      <c r="F21" s="17"/>
      <c r="G21" s="17"/>
      <c r="H21" s="0"/>
      <c r="I21" s="0"/>
      <c r="J21" s="0"/>
      <c r="K21" s="0"/>
      <c r="L21" s="0"/>
    </row>
    <row r="22" customFormat="false" ht="12.75" hidden="false" customHeight="true" outlineLevel="0" collapsed="false">
      <c r="A22" s="18" t="s">
        <v>24</v>
      </c>
      <c r="B22" s="18"/>
      <c r="C22" s="18"/>
      <c r="D22" s="18"/>
      <c r="E22" s="18"/>
      <c r="F22" s="18"/>
      <c r="G22" s="18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/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19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 t="s">
        <v>25</v>
      </c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/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0" t="s">
        <v>26</v>
      </c>
      <c r="B28" s="20"/>
      <c r="C28" s="20"/>
      <c r="D28" s="20"/>
      <c r="E28" s="20"/>
      <c r="F28" s="20"/>
      <c r="G28" s="20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1"/>
      <c r="B29" s="19"/>
      <c r="C29" s="22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3" t="s">
        <v>27</v>
      </c>
      <c r="B30" s="23"/>
      <c r="C30" s="23"/>
      <c r="D30" s="23"/>
      <c r="E30" s="23"/>
      <c r="F30" s="23"/>
      <c r="G30" s="23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/>
      <c r="B31" s="24"/>
      <c r="C31" s="24"/>
      <c r="D31" s="24"/>
      <c r="E31" s="24"/>
      <c r="F31" s="24"/>
      <c r="G31" s="24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5" t="s">
        <v>28</v>
      </c>
      <c r="B32" s="25"/>
      <c r="C32" s="25"/>
      <c r="D32" s="25"/>
      <c r="E32" s="25"/>
      <c r="F32" s="25"/>
      <c r="G32" s="25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3"/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4.25" hidden="false" customHeight="true" outlineLevel="0" collapsed="false">
      <c r="A34" s="26" t="s">
        <v>29</v>
      </c>
      <c r="B34" s="26"/>
      <c r="C34" s="26"/>
      <c r="D34" s="26"/>
      <c r="E34" s="26"/>
      <c r="F34" s="26"/>
      <c r="G34" s="26"/>
      <c r="H34" s="0"/>
      <c r="I34" s="0"/>
      <c r="J34" s="0"/>
      <c r="K34" s="0"/>
      <c r="L34" s="0"/>
    </row>
    <row r="35" customFormat="false" ht="12.75" hidden="false" customHeight="true" outlineLevel="0" collapsed="false">
      <c r="A35" s="27" t="n">
        <v>1</v>
      </c>
      <c r="B35" s="28" t="s">
        <v>30</v>
      </c>
      <c r="C35" s="28"/>
      <c r="D35" s="28"/>
      <c r="E35" s="28"/>
      <c r="F35" s="27" t="s">
        <v>31</v>
      </c>
      <c r="G35" s="27"/>
      <c r="H35" s="0"/>
      <c r="I35" s="0"/>
      <c r="J35" s="0"/>
      <c r="K35" s="0"/>
      <c r="L35" s="0"/>
    </row>
    <row r="36" customFormat="false" ht="14.25" hidden="false" customHeight="true" outlineLevel="0" collapsed="false">
      <c r="A36" s="27" t="n">
        <v>2</v>
      </c>
      <c r="B36" s="28" t="s">
        <v>32</v>
      </c>
      <c r="C36" s="28"/>
      <c r="D36" s="28"/>
      <c r="E36" s="28"/>
      <c r="F36" s="27" t="s">
        <v>33</v>
      </c>
      <c r="G36" s="27"/>
      <c r="H36" s="0"/>
      <c r="I36" s="0"/>
      <c r="J36" s="0"/>
      <c r="K36" s="0"/>
      <c r="L36" s="0"/>
    </row>
    <row r="37" customFormat="false" ht="14.25" hidden="false" customHeight="true" outlineLevel="0" collapsed="false">
      <c r="A37" s="27" t="n">
        <v>3</v>
      </c>
      <c r="B37" s="28" t="s">
        <v>34</v>
      </c>
      <c r="C37" s="28"/>
      <c r="D37" s="28"/>
      <c r="E37" s="28"/>
      <c r="F37" s="29" t="n">
        <v>975.92</v>
      </c>
      <c r="G37" s="29"/>
      <c r="H37" s="0"/>
      <c r="I37" s="0"/>
      <c r="J37" s="0"/>
      <c r="K37" s="0"/>
      <c r="L37" s="0"/>
    </row>
    <row r="38" customFormat="false" ht="14.85" hidden="false" customHeight="true" outlineLevel="0" collapsed="false">
      <c r="A38" s="27" t="n">
        <v>4</v>
      </c>
      <c r="B38" s="28" t="s">
        <v>35</v>
      </c>
      <c r="C38" s="28"/>
      <c r="D38" s="28"/>
      <c r="E38" s="28"/>
      <c r="F38" s="30" t="n">
        <v>43101</v>
      </c>
      <c r="G38" s="30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7"/>
      <c r="B39" s="31"/>
      <c r="C39" s="31"/>
      <c r="D39" s="31"/>
      <c r="E39" s="31"/>
      <c r="F39" s="32"/>
      <c r="G39" s="32"/>
      <c r="H39" s="0"/>
      <c r="I39" s="0"/>
      <c r="J39" s="0"/>
      <c r="K39" s="0"/>
      <c r="L39" s="0"/>
    </row>
    <row r="40" customFormat="false" ht="12.75" hidden="false" customHeight="true" outlineLevel="0" collapsed="false">
      <c r="A40" s="33" t="s">
        <v>36</v>
      </c>
      <c r="B40" s="33"/>
      <c r="C40" s="33"/>
      <c r="D40" s="33"/>
      <c r="E40" s="33"/>
      <c r="F40" s="33"/>
      <c r="G40" s="33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4"/>
      <c r="B41" s="34"/>
      <c r="C41" s="34"/>
      <c r="D41" s="34"/>
      <c r="E41" s="34"/>
      <c r="F41" s="34"/>
      <c r="G41" s="34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5" t="s">
        <v>37</v>
      </c>
      <c r="B42" s="35"/>
      <c r="C42" s="35"/>
      <c r="D42" s="35"/>
      <c r="E42" s="35"/>
      <c r="F42" s="35"/>
      <c r="G42" s="35"/>
      <c r="H42" s="0"/>
      <c r="I42" s="0"/>
      <c r="J42" s="0"/>
      <c r="K42" s="0"/>
      <c r="L42" s="0"/>
    </row>
    <row r="43" customFormat="false" ht="12.75" hidden="false" customHeight="true" outlineLevel="0" collapsed="false">
      <c r="A43" s="17"/>
      <c r="B43" s="17"/>
      <c r="C43" s="17"/>
      <c r="D43" s="17"/>
      <c r="E43" s="17"/>
      <c r="F43" s="17"/>
      <c r="G43" s="1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44" t="s">
        <v>38</v>
      </c>
      <c r="B44" s="144"/>
      <c r="C44" s="144"/>
      <c r="D44" s="144"/>
      <c r="E44" s="144"/>
      <c r="F44" s="144"/>
      <c r="G44" s="144"/>
      <c r="H44" s="0"/>
      <c r="I44" s="0"/>
      <c r="J44" s="0"/>
      <c r="K44" s="0"/>
      <c r="L44" s="0"/>
    </row>
    <row r="45" customFormat="false" ht="14.25" hidden="false" customHeight="true" outlineLevel="0" collapsed="false">
      <c r="A45" s="16" t="n">
        <v>1</v>
      </c>
      <c r="B45" s="16" t="s">
        <v>39</v>
      </c>
      <c r="C45" s="16"/>
      <c r="D45" s="16"/>
      <c r="E45" s="16"/>
      <c r="F45" s="16" t="s">
        <v>40</v>
      </c>
      <c r="G45" s="16"/>
      <c r="H45" s="0"/>
      <c r="I45" s="0"/>
      <c r="J45" s="0"/>
      <c r="K45" s="0"/>
      <c r="L45" s="0"/>
    </row>
    <row r="46" customFormat="false" ht="14.25" hidden="false" customHeight="true" outlineLevel="0" collapsed="false">
      <c r="A46" s="37" t="s">
        <v>7</v>
      </c>
      <c r="B46" s="38" t="s">
        <v>41</v>
      </c>
      <c r="C46" s="38"/>
      <c r="D46" s="38"/>
      <c r="E46" s="38"/>
      <c r="F46" s="145" t="n">
        <v>975.92</v>
      </c>
      <c r="G46" s="145" t="n">
        <f aca="false">SUM(F46:F46)</f>
        <v>975.92</v>
      </c>
      <c r="H46" s="0"/>
      <c r="I46" s="40"/>
      <c r="J46" s="40"/>
      <c r="K46" s="0"/>
      <c r="L46" s="0"/>
    </row>
    <row r="47" customFormat="false" ht="14.25" hidden="false" customHeight="true" outlineLevel="0" collapsed="false">
      <c r="A47" s="72" t="s">
        <v>9</v>
      </c>
      <c r="B47" s="38" t="s">
        <v>172</v>
      </c>
      <c r="C47" s="38"/>
      <c r="D47" s="38"/>
      <c r="E47" s="38"/>
      <c r="F47" s="146" t="n">
        <v>381.6</v>
      </c>
      <c r="G47" s="146" t="n">
        <f aca="false">SUM(F47:F47)</f>
        <v>381.6</v>
      </c>
      <c r="H47" s="147"/>
      <c r="I47" s="148"/>
      <c r="J47" s="40"/>
      <c r="K47" s="0"/>
      <c r="L47" s="0"/>
    </row>
    <row r="48" customFormat="false" ht="14.25" hidden="false" customHeight="true" outlineLevel="0" collapsed="false">
      <c r="A48" s="41" t="s">
        <v>42</v>
      </c>
      <c r="B48" s="41"/>
      <c r="C48" s="41"/>
      <c r="D48" s="41"/>
      <c r="E48" s="41"/>
      <c r="F48" s="149" t="n">
        <f aca="false">SUM(F46:F47)</f>
        <v>1357.52</v>
      </c>
      <c r="G48" s="149" t="n">
        <f aca="false">SUM(F48:F48)</f>
        <v>1357.52</v>
      </c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31" t="s">
        <v>43</v>
      </c>
      <c r="B50" s="31"/>
      <c r="C50" s="31"/>
      <c r="D50" s="31"/>
      <c r="E50" s="31"/>
      <c r="F50" s="31"/>
      <c r="G50" s="31"/>
      <c r="H50" s="0"/>
      <c r="I50" s="0"/>
      <c r="J50" s="0"/>
      <c r="K50" s="0"/>
      <c r="L50" s="0"/>
    </row>
    <row r="51" customFormat="false" ht="12.8" hidden="false" customHeight="false" outlineLevel="0" collapsed="false">
      <c r="A51" s="31"/>
      <c r="B51" s="31"/>
      <c r="C51" s="31"/>
      <c r="D51" s="31"/>
      <c r="E51" s="31"/>
      <c r="F51" s="31"/>
      <c r="G51" s="31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3" t="s">
        <v>44</v>
      </c>
      <c r="B52" s="43"/>
      <c r="C52" s="43"/>
      <c r="D52" s="43"/>
      <c r="E52" s="43"/>
      <c r="F52" s="43"/>
      <c r="G52" s="43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3"/>
      <c r="B53" s="43"/>
      <c r="C53" s="43"/>
      <c r="D53" s="43"/>
      <c r="E53" s="43"/>
      <c r="F53" s="43"/>
      <c r="G53" s="43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3"/>
      <c r="B54" s="43"/>
      <c r="C54" s="43"/>
      <c r="D54" s="43"/>
      <c r="E54" s="43"/>
      <c r="F54" s="43"/>
      <c r="G54" s="43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4" t="s">
        <v>45</v>
      </c>
      <c r="B55" s="44"/>
      <c r="C55" s="44"/>
      <c r="D55" s="44"/>
      <c r="E55" s="44"/>
      <c r="F55" s="44"/>
      <c r="G55" s="44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3"/>
      <c r="B56" s="24"/>
      <c r="C56" s="24"/>
      <c r="D56" s="24"/>
      <c r="E56" s="24"/>
      <c r="F56" s="24"/>
      <c r="G56" s="24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1" t="s">
        <v>46</v>
      </c>
      <c r="B57" s="21"/>
      <c r="C57" s="21"/>
      <c r="D57" s="21"/>
      <c r="E57" s="21"/>
      <c r="F57" s="21"/>
      <c r="G57" s="21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150" t="s">
        <v>47</v>
      </c>
      <c r="B59" s="150" t="s">
        <v>48</v>
      </c>
      <c r="C59" s="150"/>
      <c r="D59" s="150"/>
      <c r="E59" s="150"/>
      <c r="F59" s="150" t="s">
        <v>49</v>
      </c>
      <c r="G59" s="150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151" t="s">
        <v>7</v>
      </c>
      <c r="B60" s="152" t="s">
        <v>50</v>
      </c>
      <c r="C60" s="152"/>
      <c r="D60" s="152"/>
      <c r="E60" s="152"/>
      <c r="F60" s="153" t="n">
        <v>0.0833</v>
      </c>
      <c r="G60" s="154" t="n">
        <f aca="false">F48*F60</f>
        <v>113.081416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55" t="s">
        <v>9</v>
      </c>
      <c r="B61" s="152" t="s">
        <v>51</v>
      </c>
      <c r="C61" s="152"/>
      <c r="D61" s="152"/>
      <c r="E61" s="152"/>
      <c r="F61" s="156" t="n">
        <v>0.121</v>
      </c>
      <c r="G61" s="154" t="n">
        <f aca="false">F48*F61</f>
        <v>164.25992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157" t="s">
        <v>52</v>
      </c>
      <c r="B62" s="157"/>
      <c r="C62" s="157"/>
      <c r="D62" s="157"/>
      <c r="E62" s="157"/>
      <c r="F62" s="158" t="n">
        <f aca="false">F60+F61</f>
        <v>0.2043</v>
      </c>
      <c r="G62" s="159" t="n">
        <f aca="false">G60+G61</f>
        <v>277.341336</v>
      </c>
      <c r="H62" s="0"/>
      <c r="I62" s="0"/>
      <c r="J62" s="0"/>
      <c r="K62" s="0"/>
      <c r="L62" s="0"/>
    </row>
    <row r="63" customFormat="false" ht="12.8" hidden="false" customHeight="false" outlineLevel="0" collapsed="false">
      <c r="A63" s="17"/>
      <c r="B63" s="31"/>
      <c r="C63" s="31"/>
      <c r="D63" s="31"/>
      <c r="E63" s="31"/>
      <c r="F63" s="160"/>
      <c r="G63" s="161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3" t="s">
        <v>53</v>
      </c>
      <c r="B64" s="43"/>
      <c r="C64" s="43"/>
      <c r="D64" s="43"/>
      <c r="E64" s="43"/>
      <c r="F64" s="43"/>
      <c r="G64" s="43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3"/>
      <c r="B65" s="43"/>
      <c r="C65" s="43"/>
      <c r="D65" s="43"/>
      <c r="E65" s="43"/>
      <c r="F65" s="43"/>
      <c r="G65" s="43"/>
      <c r="H65" s="0"/>
      <c r="I65" s="0"/>
      <c r="J65" s="0"/>
      <c r="K65" s="0"/>
      <c r="L65" s="0"/>
    </row>
    <row r="66" customFormat="false" ht="12.8" hidden="false" customHeight="false" outlineLevel="0" collapsed="false">
      <c r="A66" s="43"/>
      <c r="B66" s="43"/>
      <c r="C66" s="43"/>
      <c r="D66" s="43"/>
      <c r="E66" s="43"/>
      <c r="F66" s="43"/>
      <c r="G66" s="43"/>
      <c r="H66" s="0"/>
      <c r="I66" s="0"/>
      <c r="J66" s="0"/>
      <c r="K66" s="0"/>
      <c r="L66" s="0"/>
    </row>
    <row r="67" customFormat="false" ht="12.75" hidden="false" customHeight="true" outlineLevel="0" collapsed="false">
      <c r="A67" s="43" t="s">
        <v>54</v>
      </c>
      <c r="B67" s="43"/>
      <c r="C67" s="43"/>
      <c r="D67" s="43"/>
      <c r="E67" s="43"/>
      <c r="F67" s="43"/>
      <c r="G67" s="43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3"/>
      <c r="B68" s="43"/>
      <c r="C68" s="43"/>
      <c r="D68" s="43"/>
      <c r="E68" s="43"/>
      <c r="F68" s="43"/>
      <c r="G68" s="43"/>
      <c r="H68" s="0"/>
      <c r="I68" s="0"/>
      <c r="J68" s="0"/>
      <c r="K68" s="0"/>
      <c r="L68" s="0"/>
    </row>
    <row r="69" customFormat="false" ht="12.75" hidden="false" customHeight="true" outlineLevel="0" collapsed="false">
      <c r="A69" s="31"/>
      <c r="B69" s="31"/>
      <c r="C69" s="31"/>
      <c r="D69" s="31"/>
      <c r="E69" s="31"/>
      <c r="F69" s="31"/>
      <c r="G69" s="31"/>
      <c r="H69" s="0"/>
      <c r="I69" s="0"/>
      <c r="J69" s="0"/>
      <c r="K69" s="0"/>
      <c r="L69" s="0"/>
    </row>
    <row r="70" customFormat="false" ht="12.75" hidden="false" customHeight="true" outlineLevel="0" collapsed="false">
      <c r="A70" s="43" t="s">
        <v>173</v>
      </c>
      <c r="B70" s="43"/>
      <c r="C70" s="43"/>
      <c r="D70" s="43"/>
      <c r="E70" s="43"/>
      <c r="F70" s="43"/>
      <c r="G70" s="43"/>
      <c r="H70" s="31"/>
      <c r="I70" s="31"/>
      <c r="J70" s="31"/>
      <c r="K70" s="31"/>
      <c r="L70" s="0"/>
    </row>
    <row r="71" customFormat="false" ht="26.85" hidden="false" customHeight="true" outlineLevel="0" collapsed="false">
      <c r="A71" s="43"/>
      <c r="B71" s="43"/>
      <c r="C71" s="43"/>
      <c r="D71" s="43"/>
      <c r="E71" s="43"/>
      <c r="F71" s="43"/>
      <c r="G71" s="43"/>
      <c r="H71" s="31"/>
      <c r="I71" s="31"/>
      <c r="J71" s="31"/>
      <c r="K71" s="31"/>
      <c r="L71" s="0"/>
    </row>
    <row r="72" customFormat="false" ht="12.8" hidden="false" customHeight="false" outlineLevel="0" collapsed="false">
      <c r="A72" s="9"/>
      <c r="B72" s="24"/>
      <c r="C72" s="24"/>
      <c r="D72" s="24"/>
      <c r="E72" s="24"/>
      <c r="F72" s="24"/>
      <c r="G72" s="24"/>
      <c r="H72" s="0"/>
      <c r="I72" s="0"/>
      <c r="J72" s="0"/>
      <c r="K72" s="0"/>
      <c r="L72" s="0"/>
    </row>
    <row r="73" customFormat="false" ht="12.75" hidden="false" customHeight="true" outlineLevel="0" collapsed="false">
      <c r="A73" s="55" t="s">
        <v>57</v>
      </c>
      <c r="B73" s="55"/>
      <c r="C73" s="55"/>
      <c r="D73" s="55"/>
      <c r="E73" s="55"/>
      <c r="F73" s="55"/>
      <c r="G73" s="106" t="n">
        <f aca="false">F48+G62</f>
        <v>1634.861336</v>
      </c>
      <c r="H73" s="147"/>
      <c r="I73" s="0"/>
      <c r="J73" s="0"/>
      <c r="K73" s="0"/>
      <c r="L73" s="0"/>
    </row>
    <row r="74" customFormat="false" ht="12.75" hidden="false" customHeight="true" outlineLevel="0" collapsed="false">
      <c r="A74" s="58"/>
      <c r="B74" s="24"/>
      <c r="C74" s="24"/>
      <c r="D74" s="24"/>
      <c r="E74" s="24"/>
      <c r="F74" s="24"/>
      <c r="G74" s="24"/>
      <c r="H74" s="0"/>
      <c r="I74" s="0"/>
      <c r="J74" s="0"/>
      <c r="K74" s="0"/>
      <c r="L74" s="0"/>
    </row>
    <row r="75" customFormat="false" ht="12.75" hidden="false" customHeight="true" outlineLevel="0" collapsed="false">
      <c r="A75" s="59" t="s">
        <v>58</v>
      </c>
      <c r="B75" s="60" t="s">
        <v>59</v>
      </c>
      <c r="C75" s="60"/>
      <c r="D75" s="60"/>
      <c r="E75" s="60"/>
      <c r="F75" s="60" t="s">
        <v>60</v>
      </c>
      <c r="G75" s="60" t="s">
        <v>61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1" t="s">
        <v>7</v>
      </c>
      <c r="B76" s="62" t="s">
        <v>62</v>
      </c>
      <c r="C76" s="62"/>
      <c r="D76" s="62"/>
      <c r="E76" s="62"/>
      <c r="F76" s="63" t="n">
        <v>0.2</v>
      </c>
      <c r="G76" s="64" t="n">
        <f aca="false">G73*F76</f>
        <v>326.9722672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1" t="s">
        <v>9</v>
      </c>
      <c r="B77" s="62" t="s">
        <v>63</v>
      </c>
      <c r="C77" s="62"/>
      <c r="D77" s="62"/>
      <c r="E77" s="62"/>
      <c r="F77" s="63" t="n">
        <v>0.025</v>
      </c>
      <c r="G77" s="64" t="n">
        <f aca="false">G73*F77</f>
        <v>40.8715334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1" t="s">
        <v>12</v>
      </c>
      <c r="B78" s="62" t="s">
        <v>64</v>
      </c>
      <c r="C78" s="62"/>
      <c r="D78" s="62"/>
      <c r="E78" s="62"/>
      <c r="F78" s="63" t="n">
        <v>0.03</v>
      </c>
      <c r="G78" s="64" t="n">
        <f aca="false">G73*F78</f>
        <v>49.04584008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1" t="s">
        <v>15</v>
      </c>
      <c r="B79" s="62" t="s">
        <v>65</v>
      </c>
      <c r="C79" s="62"/>
      <c r="D79" s="62"/>
      <c r="E79" s="62"/>
      <c r="F79" s="63" t="n">
        <v>0.015</v>
      </c>
      <c r="G79" s="64" t="n">
        <f aca="false">G73*F79</f>
        <v>24.52292004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1" t="s">
        <v>66</v>
      </c>
      <c r="B80" s="62" t="s">
        <v>67</v>
      </c>
      <c r="C80" s="62"/>
      <c r="D80" s="62"/>
      <c r="E80" s="62"/>
      <c r="F80" s="63" t="n">
        <v>0.01</v>
      </c>
      <c r="G80" s="64" t="n">
        <f aca="false">G73*F80</f>
        <v>16.34861336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1" t="s">
        <v>68</v>
      </c>
      <c r="B81" s="62" t="s">
        <v>69</v>
      </c>
      <c r="C81" s="62"/>
      <c r="D81" s="62"/>
      <c r="E81" s="62"/>
      <c r="F81" s="63" t="n">
        <v>0.006</v>
      </c>
      <c r="G81" s="64" t="n">
        <f aca="false">G73*F81</f>
        <v>9.809168016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1" t="s">
        <v>70</v>
      </c>
      <c r="B82" s="28" t="s">
        <v>71</v>
      </c>
      <c r="C82" s="28"/>
      <c r="D82" s="28"/>
      <c r="E82" s="28"/>
      <c r="F82" s="63" t="n">
        <v>0.002</v>
      </c>
      <c r="G82" s="64" t="n">
        <f aca="false">G73*F82</f>
        <v>3.269722672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1" t="s">
        <v>72</v>
      </c>
      <c r="B83" s="28" t="s">
        <v>73</v>
      </c>
      <c r="C83" s="28"/>
      <c r="D83" s="28"/>
      <c r="E83" s="28"/>
      <c r="F83" s="63" t="n">
        <v>0.08</v>
      </c>
      <c r="G83" s="64" t="n">
        <f aca="false">G73*F83</f>
        <v>130.78890688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65"/>
      <c r="B84" s="66" t="s">
        <v>74</v>
      </c>
      <c r="C84" s="66"/>
      <c r="D84" s="66"/>
      <c r="E84" s="66"/>
      <c r="F84" s="67" t="n">
        <f aca="false">F76+F77+F78+F79+F80+F81+F82+F83</f>
        <v>0.368</v>
      </c>
      <c r="G84" s="68" t="n">
        <f aca="false">SUM(G76:G83)</f>
        <v>601.628971648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9"/>
      <c r="B85" s="24"/>
      <c r="C85" s="24"/>
      <c r="D85" s="24"/>
      <c r="E85" s="24"/>
      <c r="F85" s="24"/>
      <c r="G85" s="24"/>
      <c r="H85" s="0"/>
      <c r="I85" s="0"/>
      <c r="J85" s="0"/>
      <c r="K85" s="0"/>
      <c r="L85" s="0"/>
    </row>
    <row r="86" customFormat="false" ht="12.75" hidden="false" customHeight="true" outlineLevel="0" collapsed="false">
      <c r="A86" s="31" t="s">
        <v>75</v>
      </c>
      <c r="B86" s="31"/>
      <c r="C86" s="31"/>
      <c r="D86" s="31"/>
      <c r="E86" s="31"/>
      <c r="F86" s="31"/>
      <c r="G86" s="31"/>
      <c r="H86" s="0"/>
      <c r="I86" s="0"/>
      <c r="J86" s="0"/>
      <c r="K86" s="0"/>
      <c r="L86" s="0"/>
    </row>
    <row r="87" customFormat="false" ht="12.75" hidden="false" customHeight="true" outlineLevel="0" collapsed="false">
      <c r="A87" s="31"/>
      <c r="B87" s="31"/>
      <c r="C87" s="31"/>
      <c r="D87" s="31"/>
      <c r="E87" s="31"/>
      <c r="F87" s="31"/>
      <c r="G87" s="31"/>
      <c r="H87" s="0"/>
      <c r="I87" s="0"/>
      <c r="J87" s="0"/>
      <c r="K87" s="0"/>
      <c r="L87" s="0"/>
    </row>
    <row r="88" customFormat="false" ht="12.75" hidden="false" customHeight="true" outlineLevel="0" collapsed="false">
      <c r="A88" s="31" t="s">
        <v>174</v>
      </c>
      <c r="B88" s="31"/>
      <c r="C88" s="31"/>
      <c r="D88" s="31"/>
      <c r="E88" s="31"/>
      <c r="F88" s="31"/>
      <c r="G88" s="31"/>
      <c r="H88" s="0"/>
      <c r="I88" s="0"/>
      <c r="J88" s="0"/>
      <c r="K88" s="0"/>
      <c r="L88" s="0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31"/>
      <c r="G89" s="31"/>
      <c r="H89" s="0"/>
      <c r="I89" s="0"/>
      <c r="J89" s="0"/>
      <c r="K89" s="0"/>
      <c r="L89" s="0"/>
    </row>
    <row r="90" customFormat="false" ht="12.75" hidden="false" customHeight="true" outlineLevel="0" collapsed="false">
      <c r="A90" s="9"/>
      <c r="B90" s="24"/>
      <c r="C90" s="24"/>
      <c r="D90" s="24"/>
      <c r="E90" s="24"/>
      <c r="F90" s="24"/>
      <c r="G90" s="24"/>
      <c r="H90" s="0"/>
      <c r="I90" s="0"/>
      <c r="J90" s="0"/>
      <c r="K90" s="0"/>
      <c r="L90" s="0"/>
    </row>
    <row r="91" customFormat="false" ht="12.75" hidden="false" customHeight="true" outlineLevel="0" collapsed="false">
      <c r="A91" s="31" t="s">
        <v>77</v>
      </c>
      <c r="B91" s="31"/>
      <c r="C91" s="31"/>
      <c r="D91" s="31"/>
      <c r="E91" s="31"/>
      <c r="F91" s="31"/>
      <c r="G91" s="31"/>
      <c r="H91" s="0"/>
      <c r="I91" s="0"/>
      <c r="J91" s="0"/>
      <c r="K91" s="0"/>
      <c r="L91" s="0"/>
    </row>
    <row r="92" customFormat="false" ht="12.75" hidden="false" customHeight="true" outlineLevel="0" collapsed="false">
      <c r="A92" s="21"/>
      <c r="B92" s="69"/>
      <c r="C92" s="69"/>
      <c r="D92" s="69"/>
      <c r="E92" s="69"/>
      <c r="F92" s="69"/>
      <c r="G92" s="69"/>
      <c r="H92" s="0"/>
      <c r="I92" s="0"/>
      <c r="J92" s="0"/>
      <c r="K92" s="0"/>
      <c r="L92" s="0"/>
    </row>
    <row r="93" customFormat="false" ht="12.75" hidden="false" customHeight="true" outlineLevel="0" collapsed="false">
      <c r="A93" s="70" t="s">
        <v>78</v>
      </c>
      <c r="B93" s="70"/>
      <c r="C93" s="70"/>
      <c r="D93" s="70"/>
      <c r="E93" s="70"/>
      <c r="F93" s="70"/>
      <c r="G93" s="70"/>
      <c r="H93" s="0"/>
      <c r="I93" s="0"/>
      <c r="J93" s="0"/>
      <c r="K93" s="0"/>
      <c r="L93" s="0"/>
    </row>
    <row r="94" customFormat="false" ht="12.75" hidden="false" customHeight="true" outlineLevel="0" collapsed="false">
      <c r="A94" s="9"/>
      <c r="B94" s="24"/>
      <c r="C94" s="24"/>
      <c r="D94" s="24"/>
      <c r="E94" s="24"/>
      <c r="F94" s="24"/>
      <c r="G94" s="24"/>
      <c r="H94" s="0"/>
      <c r="I94" s="0"/>
      <c r="J94" s="0"/>
      <c r="K94" s="0"/>
      <c r="L94" s="0"/>
    </row>
    <row r="95" customFormat="false" ht="14.25" hidden="false" customHeight="true" outlineLevel="0" collapsed="false">
      <c r="A95" s="59" t="s">
        <v>79</v>
      </c>
      <c r="B95" s="59" t="s">
        <v>175</v>
      </c>
      <c r="C95" s="59"/>
      <c r="D95" s="59"/>
      <c r="E95" s="59"/>
      <c r="F95" s="59" t="s">
        <v>40</v>
      </c>
      <c r="G95" s="59"/>
      <c r="H95" s="0"/>
      <c r="I95" s="0"/>
      <c r="J95" s="0"/>
      <c r="K95" s="0"/>
      <c r="L95" s="0"/>
    </row>
    <row r="96" customFormat="false" ht="14.25" hidden="false" customHeight="true" outlineLevel="0" collapsed="false">
      <c r="A96" s="61" t="s">
        <v>7</v>
      </c>
      <c r="B96" s="162" t="s">
        <v>81</v>
      </c>
      <c r="C96" s="162"/>
      <c r="D96" s="162"/>
      <c r="E96" s="162"/>
      <c r="F96" s="74" t="n">
        <v>104.25</v>
      </c>
      <c r="G96" s="74"/>
      <c r="H96" s="0"/>
      <c r="I96" s="0"/>
      <c r="J96" s="0"/>
      <c r="K96" s="0"/>
      <c r="L96" s="0"/>
    </row>
    <row r="97" customFormat="false" ht="14.25" hidden="false" customHeight="true" outlineLevel="0" collapsed="false">
      <c r="A97" s="61" t="s">
        <v>9</v>
      </c>
      <c r="B97" s="162" t="s">
        <v>82</v>
      </c>
      <c r="C97" s="162"/>
      <c r="D97" s="162"/>
      <c r="E97" s="162"/>
      <c r="F97" s="74" t="n">
        <f aca="false">22*7.08</f>
        <v>155.76</v>
      </c>
      <c r="G97" s="74"/>
      <c r="H97" s="75"/>
      <c r="I97" s="0"/>
      <c r="J97" s="0"/>
      <c r="K97" s="0"/>
      <c r="L97" s="0"/>
    </row>
    <row r="98" customFormat="false" ht="14.25" hidden="false" customHeight="true" outlineLevel="0" collapsed="false">
      <c r="A98" s="61" t="s">
        <v>12</v>
      </c>
      <c r="B98" s="162" t="s">
        <v>83</v>
      </c>
      <c r="C98" s="162"/>
      <c r="D98" s="162"/>
      <c r="E98" s="162"/>
      <c r="F98" s="64" t="n">
        <v>40.2</v>
      </c>
      <c r="G98" s="64"/>
      <c r="H98" s="75"/>
      <c r="I98" s="0"/>
      <c r="J98" s="0"/>
      <c r="K98" s="0"/>
      <c r="L98" s="0"/>
    </row>
    <row r="99" customFormat="false" ht="14.25" hidden="false" customHeight="true" outlineLevel="0" collapsed="false">
      <c r="A99" s="61" t="s">
        <v>15</v>
      </c>
      <c r="B99" s="162" t="s">
        <v>84</v>
      </c>
      <c r="C99" s="162"/>
      <c r="D99" s="162"/>
      <c r="E99" s="162"/>
      <c r="F99" s="64" t="n">
        <v>100</v>
      </c>
      <c r="G99" s="64"/>
      <c r="H99" s="77"/>
      <c r="I99" s="0"/>
      <c r="J99" s="0"/>
      <c r="K99" s="0"/>
      <c r="L99" s="0"/>
    </row>
    <row r="100" customFormat="false" ht="14.25" hidden="false" customHeight="true" outlineLevel="0" collapsed="false">
      <c r="A100" s="61" t="s">
        <v>66</v>
      </c>
      <c r="B100" s="162" t="s">
        <v>85</v>
      </c>
      <c r="C100" s="162"/>
      <c r="D100" s="162"/>
      <c r="E100" s="162"/>
      <c r="F100" s="64" t="n">
        <v>10</v>
      </c>
      <c r="G100" s="64"/>
      <c r="H100" s="77"/>
      <c r="I100" s="0"/>
      <c r="J100" s="0"/>
      <c r="K100" s="0"/>
      <c r="L100" s="0"/>
    </row>
    <row r="101" customFormat="false" ht="14.25" hidden="false" customHeight="true" outlineLevel="0" collapsed="false">
      <c r="A101" s="80" t="s">
        <v>42</v>
      </c>
      <c r="B101" s="80"/>
      <c r="C101" s="80"/>
      <c r="D101" s="80"/>
      <c r="E101" s="80"/>
      <c r="F101" s="68" t="n">
        <f aca="false">F96+F97+F98+F99+F100</f>
        <v>410.21</v>
      </c>
      <c r="G101" s="68"/>
      <c r="H101" s="0"/>
      <c r="I101" s="0"/>
      <c r="J101" s="0"/>
      <c r="K101" s="0"/>
      <c r="L101" s="0"/>
    </row>
    <row r="102" customFormat="false" ht="12.75" hidden="false" customHeight="true" outlineLevel="0" collapsed="false">
      <c r="A102" s="79"/>
      <c r="B102" s="79"/>
      <c r="C102" s="79"/>
      <c r="D102" s="79"/>
      <c r="E102" s="79"/>
      <c r="F102" s="79"/>
      <c r="G102" s="79"/>
      <c r="H102" s="0"/>
      <c r="I102" s="0"/>
      <c r="J102" s="0"/>
      <c r="K102" s="0"/>
      <c r="L102" s="0"/>
    </row>
    <row r="103" customFormat="false" ht="12.75" hidden="false" customHeight="true" outlineLevel="0" collapsed="false">
      <c r="A103" s="31" t="s">
        <v>86</v>
      </c>
      <c r="B103" s="31"/>
      <c r="C103" s="31"/>
      <c r="D103" s="31"/>
      <c r="E103" s="31"/>
      <c r="F103" s="31"/>
      <c r="G103" s="31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31" t="s">
        <v>87</v>
      </c>
      <c r="B105" s="31"/>
      <c r="C105" s="31"/>
      <c r="D105" s="31"/>
      <c r="E105" s="31"/>
      <c r="F105" s="31"/>
      <c r="G105" s="31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31"/>
      <c r="B106" s="31"/>
      <c r="C106" s="31"/>
      <c r="D106" s="31"/>
      <c r="E106" s="31"/>
      <c r="F106" s="31"/>
      <c r="G106" s="31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31"/>
      <c r="B107" s="31"/>
      <c r="C107" s="31"/>
      <c r="D107" s="31"/>
      <c r="E107" s="31"/>
      <c r="F107" s="31"/>
      <c r="G107" s="31"/>
      <c r="H107" s="0"/>
      <c r="I107" s="0"/>
      <c r="J107" s="0"/>
      <c r="K107" s="0"/>
      <c r="L107" s="0"/>
    </row>
    <row r="108" customFormat="false" ht="27.5" hidden="false" customHeight="true" outlineLevel="0" collapsed="false">
      <c r="A108" s="43" t="s">
        <v>88</v>
      </c>
      <c r="B108" s="43"/>
      <c r="C108" s="43"/>
      <c r="D108" s="43"/>
      <c r="E108" s="43"/>
      <c r="F108" s="43"/>
      <c r="G108" s="43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163" t="s">
        <v>89</v>
      </c>
      <c r="B110" s="163"/>
      <c r="C110" s="163"/>
      <c r="D110" s="163"/>
      <c r="E110" s="163"/>
      <c r="F110" s="163"/>
      <c r="G110" s="163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164" t="n">
        <v>2</v>
      </c>
      <c r="B112" s="165" t="s">
        <v>90</v>
      </c>
      <c r="C112" s="165"/>
      <c r="D112" s="165"/>
      <c r="E112" s="165"/>
      <c r="F112" s="164" t="s">
        <v>40</v>
      </c>
      <c r="G112" s="164"/>
      <c r="H112" s="0"/>
      <c r="I112" s="0"/>
      <c r="J112" s="0"/>
      <c r="K112" s="0"/>
      <c r="L112" s="0"/>
    </row>
    <row r="113" customFormat="false" ht="14.85" hidden="false" customHeight="true" outlineLevel="0" collapsed="false">
      <c r="A113" s="166" t="s">
        <v>47</v>
      </c>
      <c r="B113" s="28" t="s">
        <v>91</v>
      </c>
      <c r="C113" s="28"/>
      <c r="D113" s="28"/>
      <c r="E113" s="28"/>
      <c r="F113" s="167" t="n">
        <f aca="false">G62</f>
        <v>277.341336</v>
      </c>
      <c r="G113" s="167"/>
      <c r="H113" s="0"/>
      <c r="I113" s="0"/>
      <c r="J113" s="0"/>
      <c r="K113" s="0"/>
      <c r="L113" s="0"/>
    </row>
    <row r="114" customFormat="false" ht="12.75" hidden="false" customHeight="true" outlineLevel="0" collapsed="false">
      <c r="A114" s="166" t="s">
        <v>58</v>
      </c>
      <c r="B114" s="28" t="s">
        <v>59</v>
      </c>
      <c r="C114" s="28"/>
      <c r="D114" s="28"/>
      <c r="E114" s="28"/>
      <c r="F114" s="167" t="n">
        <f aca="false">G84</f>
        <v>601.628971648</v>
      </c>
      <c r="G114" s="167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166" t="s">
        <v>79</v>
      </c>
      <c r="B115" s="28" t="s">
        <v>92</v>
      </c>
      <c r="C115" s="28"/>
      <c r="D115" s="28"/>
      <c r="E115" s="28"/>
      <c r="F115" s="167" t="n">
        <f aca="false">F101</f>
        <v>410.21</v>
      </c>
      <c r="G115" s="167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157" t="s">
        <v>42</v>
      </c>
      <c r="B116" s="157"/>
      <c r="C116" s="157"/>
      <c r="D116" s="157"/>
      <c r="E116" s="157"/>
      <c r="F116" s="168" t="n">
        <f aca="false">F113+F114+F115</f>
        <v>1289.180307648</v>
      </c>
      <c r="G116" s="168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24"/>
      <c r="B117" s="24"/>
      <c r="C117" s="24"/>
      <c r="D117" s="24"/>
      <c r="E117" s="24"/>
      <c r="F117" s="24"/>
      <c r="G117" s="24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44" t="s">
        <v>93</v>
      </c>
      <c r="B118" s="44"/>
      <c r="C118" s="44"/>
      <c r="D118" s="44"/>
      <c r="E118" s="44"/>
      <c r="F118" s="44"/>
      <c r="G118" s="44"/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0"/>
      <c r="B119" s="24"/>
      <c r="C119" s="24"/>
      <c r="D119" s="24"/>
      <c r="E119" s="24"/>
      <c r="F119" s="24"/>
      <c r="G119" s="24"/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45" t="n">
        <v>3</v>
      </c>
      <c r="B120" s="45" t="s">
        <v>94</v>
      </c>
      <c r="C120" s="45"/>
      <c r="D120" s="45"/>
      <c r="E120" s="45"/>
      <c r="F120" s="45" t="s">
        <v>49</v>
      </c>
      <c r="G120" s="45" t="s">
        <v>40</v>
      </c>
      <c r="H120" s="0"/>
      <c r="I120" s="0"/>
      <c r="J120" s="0"/>
      <c r="K120" s="0"/>
      <c r="L120" s="0"/>
    </row>
    <row r="121" customFormat="false" ht="14.25" hidden="false" customHeight="true" outlineLevel="0" collapsed="false">
      <c r="A121" s="46" t="s">
        <v>7</v>
      </c>
      <c r="B121" s="11" t="s">
        <v>95</v>
      </c>
      <c r="C121" s="11"/>
      <c r="D121" s="11"/>
      <c r="E121" s="11"/>
      <c r="F121" s="81" t="n">
        <v>0.0042</v>
      </c>
      <c r="G121" s="82" t="n">
        <f aca="false">F48*F121</f>
        <v>5.701584</v>
      </c>
      <c r="H121" s="0"/>
      <c r="I121" s="0"/>
      <c r="J121" s="0"/>
      <c r="K121" s="0"/>
      <c r="L121" s="0"/>
    </row>
    <row r="122" customFormat="false" ht="12.75" hidden="false" customHeight="true" outlineLevel="0" collapsed="false">
      <c r="A122" s="10" t="s">
        <v>9</v>
      </c>
      <c r="B122" s="11" t="s">
        <v>96</v>
      </c>
      <c r="C122" s="11"/>
      <c r="D122" s="11"/>
      <c r="E122" s="11"/>
      <c r="F122" s="83" t="n">
        <v>0.0003</v>
      </c>
      <c r="G122" s="82" t="n">
        <f aca="false">F48*F122</f>
        <v>0.407256</v>
      </c>
      <c r="H122" s="0"/>
      <c r="I122" s="0"/>
      <c r="J122" s="0"/>
      <c r="K122" s="0"/>
      <c r="L122" s="0"/>
    </row>
    <row r="123" customFormat="false" ht="24.05" hidden="false" customHeight="true" outlineLevel="0" collapsed="false">
      <c r="A123" s="10" t="s">
        <v>12</v>
      </c>
      <c r="B123" s="11" t="s">
        <v>97</v>
      </c>
      <c r="C123" s="11"/>
      <c r="D123" s="11"/>
      <c r="E123" s="11"/>
      <c r="F123" s="83" t="n">
        <v>0.05</v>
      </c>
      <c r="G123" s="82" t="n">
        <f aca="false">F48*F123</f>
        <v>67.876</v>
      </c>
      <c r="H123" s="0"/>
      <c r="I123" s="0"/>
      <c r="J123" s="0"/>
      <c r="K123" s="0"/>
      <c r="L123" s="0"/>
    </row>
    <row r="124" customFormat="false" ht="14.25" hidden="false" customHeight="true" outlineLevel="0" collapsed="false">
      <c r="A124" s="10" t="s">
        <v>15</v>
      </c>
      <c r="B124" s="11" t="s">
        <v>98</v>
      </c>
      <c r="C124" s="11"/>
      <c r="D124" s="11"/>
      <c r="E124" s="11"/>
      <c r="F124" s="83" t="n">
        <v>0.0194</v>
      </c>
      <c r="G124" s="82" t="n">
        <f aca="false">F48*F124</f>
        <v>26.335888</v>
      </c>
      <c r="H124" s="0"/>
      <c r="I124" s="0"/>
      <c r="J124" s="0"/>
      <c r="K124" s="0"/>
      <c r="L124" s="0"/>
    </row>
    <row r="125" customFormat="false" ht="12.75" hidden="false" customHeight="true" outlineLevel="0" collapsed="false">
      <c r="A125" s="10" t="s">
        <v>66</v>
      </c>
      <c r="B125" s="11" t="s">
        <v>176</v>
      </c>
      <c r="C125" s="11"/>
      <c r="D125" s="11"/>
      <c r="E125" s="11"/>
      <c r="F125" s="83" t="n">
        <v>0.0072</v>
      </c>
      <c r="G125" s="84" t="n">
        <f aca="false">F48*F125</f>
        <v>9.774144</v>
      </c>
      <c r="H125" s="0"/>
      <c r="I125" s="85"/>
      <c r="J125" s="0"/>
      <c r="K125" s="0"/>
      <c r="L125" s="0"/>
    </row>
    <row r="126" customFormat="false" ht="12.75" hidden="false" customHeight="true" outlineLevel="0" collapsed="false">
      <c r="A126" s="86"/>
      <c r="B126" s="71" t="s">
        <v>100</v>
      </c>
      <c r="C126" s="71"/>
      <c r="D126" s="71"/>
      <c r="E126" s="71"/>
      <c r="F126" s="87" t="n">
        <f aca="false">F121+F122+F123+F124+F125</f>
        <v>0.0811</v>
      </c>
      <c r="G126" s="78" t="n">
        <f aca="false">SUM(G121:G125)</f>
        <v>110.094872</v>
      </c>
      <c r="H126" s="0"/>
      <c r="I126" s="0"/>
      <c r="J126" s="0"/>
      <c r="K126" s="0"/>
      <c r="L126" s="0"/>
    </row>
    <row r="127" customFormat="false" ht="12.8" hidden="false" customHeight="false" outlineLevel="0" collapsed="false">
      <c r="A127" s="88"/>
      <c r="B127" s="88"/>
      <c r="C127" s="88"/>
      <c r="D127" s="88"/>
      <c r="E127" s="88"/>
      <c r="F127" s="88"/>
      <c r="G127" s="88"/>
      <c r="H127" s="0"/>
      <c r="I127" s="0"/>
      <c r="J127" s="0"/>
      <c r="K127" s="0"/>
      <c r="L127" s="0"/>
    </row>
    <row r="128" customFormat="false" ht="12.8" hidden="false" customHeight="false" outlineLevel="0" collapsed="false">
      <c r="A128" s="44" t="s">
        <v>101</v>
      </c>
      <c r="B128" s="44"/>
      <c r="C128" s="44"/>
      <c r="D128" s="44"/>
      <c r="E128" s="44"/>
      <c r="F128" s="44"/>
      <c r="G128" s="44"/>
      <c r="H128" s="0"/>
      <c r="I128" s="0"/>
      <c r="J128" s="0"/>
      <c r="K128" s="0"/>
      <c r="L128" s="0"/>
    </row>
    <row r="129" customFormat="false" ht="12.8" hidden="false" customHeight="false" outlineLevel="0" collapsed="false">
      <c r="A129" s="88"/>
      <c r="B129" s="88"/>
      <c r="C129" s="88"/>
      <c r="D129" s="88"/>
      <c r="E129" s="88"/>
      <c r="F129" s="88"/>
      <c r="G129" s="88"/>
      <c r="H129" s="0"/>
      <c r="I129" s="0"/>
      <c r="J129" s="0"/>
      <c r="K129" s="0"/>
      <c r="L129" s="0"/>
    </row>
    <row r="130" customFormat="false" ht="32.3" hidden="false" customHeight="true" outlineLevel="0" collapsed="false">
      <c r="A130" s="43" t="s">
        <v>102</v>
      </c>
      <c r="B130" s="43"/>
      <c r="C130" s="43"/>
      <c r="D130" s="43"/>
      <c r="E130" s="43"/>
      <c r="F130" s="43"/>
      <c r="G130" s="43"/>
      <c r="H130" s="0"/>
      <c r="I130" s="0"/>
      <c r="J130" s="0"/>
      <c r="K130" s="0"/>
      <c r="L130" s="0"/>
    </row>
    <row r="131" customFormat="false" ht="12.8" hidden="false" customHeight="false" outlineLevel="0" collapsed="false">
      <c r="A131" s="88"/>
      <c r="B131" s="88"/>
      <c r="C131" s="88"/>
      <c r="D131" s="88"/>
      <c r="E131" s="88"/>
      <c r="F131" s="88"/>
      <c r="G131" s="88"/>
      <c r="H131" s="0"/>
      <c r="I131" s="0"/>
      <c r="J131" s="0"/>
      <c r="K131" s="0"/>
      <c r="L131" s="0"/>
    </row>
    <row r="132" customFormat="false" ht="12.75" hidden="false" customHeight="true" outlineLevel="0" collapsed="false">
      <c r="A132" s="31" t="s">
        <v>103</v>
      </c>
      <c r="B132" s="31"/>
      <c r="C132" s="31"/>
      <c r="D132" s="31"/>
      <c r="E132" s="31"/>
      <c r="F132" s="31"/>
      <c r="G132" s="31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21"/>
      <c r="B133" s="21"/>
      <c r="C133" s="21"/>
      <c r="D133" s="21"/>
      <c r="E133" s="21"/>
      <c r="F133" s="21"/>
      <c r="G133" s="21"/>
      <c r="H133" s="0"/>
      <c r="I133" s="0"/>
      <c r="J133" s="0"/>
      <c r="K133" s="0"/>
      <c r="L133" s="0"/>
    </row>
    <row r="134" customFormat="false" ht="12.75" hidden="false" customHeight="true" outlineLevel="0" collapsed="false">
      <c r="A134" s="55" t="s">
        <v>104</v>
      </c>
      <c r="B134" s="55"/>
      <c r="C134" s="55"/>
      <c r="D134" s="55"/>
      <c r="E134" s="55"/>
      <c r="F134" s="55"/>
      <c r="G134" s="169" t="n">
        <f aca="false">F48+F116+G126</f>
        <v>2756.795179648</v>
      </c>
      <c r="H134" s="0"/>
      <c r="I134" s="0"/>
      <c r="J134" s="0"/>
      <c r="K134" s="0"/>
      <c r="L134" s="0"/>
    </row>
    <row r="135" customFormat="false" ht="12.8" hidden="false" customHeight="false" outlineLevel="0" collapsed="false">
      <c r="A135" s="88"/>
      <c r="B135" s="88"/>
      <c r="C135" s="88"/>
      <c r="D135" s="88"/>
      <c r="E135" s="88"/>
      <c r="F135" s="88"/>
      <c r="G135" s="88"/>
      <c r="H135" s="0"/>
      <c r="I135" s="0"/>
      <c r="J135" s="0"/>
      <c r="K135" s="0"/>
      <c r="L135" s="0"/>
    </row>
    <row r="136" customFormat="false" ht="12.8" hidden="false" customHeight="false" outlineLevel="0" collapsed="false">
      <c r="A136" s="90" t="s">
        <v>177</v>
      </c>
      <c r="B136" s="90"/>
      <c r="C136" s="90"/>
      <c r="D136" s="90"/>
      <c r="E136" s="90"/>
      <c r="F136" s="90"/>
      <c r="G136" s="90"/>
      <c r="H136" s="0"/>
      <c r="I136" s="0"/>
      <c r="J136" s="0"/>
      <c r="K136" s="0"/>
      <c r="L136" s="0"/>
    </row>
    <row r="137" customFormat="false" ht="12.8" hidden="false" customHeight="false" outlineLevel="0" collapsed="false">
      <c r="A137" s="88"/>
      <c r="B137" s="88"/>
      <c r="C137" s="88"/>
      <c r="D137" s="88"/>
      <c r="E137" s="88"/>
      <c r="F137" s="88"/>
      <c r="G137" s="88"/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60" t="s">
        <v>106</v>
      </c>
      <c r="B138" s="60" t="s">
        <v>107</v>
      </c>
      <c r="C138" s="60"/>
      <c r="D138" s="60"/>
      <c r="E138" s="60"/>
      <c r="F138" s="170" t="s">
        <v>49</v>
      </c>
      <c r="G138" s="171" t="s">
        <v>40</v>
      </c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27" t="s">
        <v>7</v>
      </c>
      <c r="B139" s="28" t="s">
        <v>108</v>
      </c>
      <c r="C139" s="28"/>
      <c r="D139" s="28"/>
      <c r="E139" s="28"/>
      <c r="F139" s="116" t="n">
        <v>0.0833</v>
      </c>
      <c r="G139" s="172" t="n">
        <f aca="false">G134*F139</f>
        <v>229.641038464678</v>
      </c>
      <c r="H139" s="0"/>
      <c r="I139" s="0"/>
      <c r="J139" s="0"/>
      <c r="K139" s="0"/>
      <c r="L139" s="0"/>
    </row>
    <row r="140" customFormat="false" ht="12.75" hidden="false" customHeight="true" outlineLevel="0" collapsed="false">
      <c r="A140" s="61" t="s">
        <v>9</v>
      </c>
      <c r="B140" s="173" t="s">
        <v>109</v>
      </c>
      <c r="C140" s="173"/>
      <c r="D140" s="173"/>
      <c r="E140" s="173"/>
      <c r="F140" s="63" t="n">
        <v>0.0166</v>
      </c>
      <c r="G140" s="64" t="n">
        <f aca="false">G134*F140</f>
        <v>45.7627999821568</v>
      </c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61" t="s">
        <v>12</v>
      </c>
      <c r="B141" s="173" t="s">
        <v>110</v>
      </c>
      <c r="C141" s="173"/>
      <c r="D141" s="173"/>
      <c r="E141" s="173"/>
      <c r="F141" s="63" t="n">
        <v>0.0002</v>
      </c>
      <c r="G141" s="64" t="n">
        <f aca="false">G134*F141</f>
        <v>0.5513590359296</v>
      </c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61" t="s">
        <v>15</v>
      </c>
      <c r="B142" s="173" t="s">
        <v>111</v>
      </c>
      <c r="C142" s="173"/>
      <c r="D142" s="173"/>
      <c r="E142" s="173"/>
      <c r="F142" s="63" t="n">
        <v>0.0003</v>
      </c>
      <c r="G142" s="64" t="n">
        <f aca="false">G134*F142</f>
        <v>0.8270385538944</v>
      </c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61" t="s">
        <v>66</v>
      </c>
      <c r="B143" s="173" t="s">
        <v>112</v>
      </c>
      <c r="C143" s="173"/>
      <c r="D143" s="173"/>
      <c r="E143" s="173"/>
      <c r="F143" s="63" t="n">
        <v>0.0028</v>
      </c>
      <c r="G143" s="64" t="n">
        <f aca="false">G134*F143</f>
        <v>7.7190265030144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61" t="s">
        <v>68</v>
      </c>
      <c r="B144" s="173" t="s">
        <v>113</v>
      </c>
      <c r="C144" s="173"/>
      <c r="D144" s="173"/>
      <c r="E144" s="173"/>
      <c r="F144" s="63" t="n">
        <v>0</v>
      </c>
      <c r="G144" s="64" t="n">
        <f aca="false">G134*F144</f>
        <v>0</v>
      </c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174"/>
      <c r="B145" s="59" t="s">
        <v>100</v>
      </c>
      <c r="C145" s="59"/>
      <c r="D145" s="59"/>
      <c r="E145" s="59"/>
      <c r="F145" s="67" t="n">
        <f aca="false">F139+F140+F141+F142+F143+F144</f>
        <v>0.1032</v>
      </c>
      <c r="G145" s="68" t="n">
        <f aca="false">G139+G140+G141+G142+G143+G144</f>
        <v>284.501262539674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0"/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43" t="s">
        <v>114</v>
      </c>
      <c r="B147" s="43"/>
      <c r="C147" s="43"/>
      <c r="D147" s="43"/>
      <c r="E147" s="43"/>
      <c r="F147" s="43"/>
      <c r="G147" s="43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43"/>
      <c r="B148" s="43"/>
      <c r="C148" s="43"/>
      <c r="D148" s="43"/>
      <c r="E148" s="43"/>
      <c r="F148" s="43"/>
      <c r="G148" s="43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0"/>
      <c r="B149" s="0"/>
      <c r="C149" s="0"/>
      <c r="D149" s="0"/>
      <c r="E149" s="0"/>
      <c r="F149" s="0"/>
      <c r="G149" s="0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90" t="s">
        <v>178</v>
      </c>
      <c r="B150" s="90"/>
      <c r="C150" s="90"/>
      <c r="D150" s="90"/>
      <c r="E150" s="90"/>
      <c r="F150" s="90"/>
      <c r="G150" s="90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88"/>
      <c r="B151" s="88"/>
      <c r="C151" s="88"/>
      <c r="D151" s="88"/>
      <c r="E151" s="88"/>
      <c r="F151" s="88"/>
      <c r="G151" s="88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45" t="s">
        <v>116</v>
      </c>
      <c r="B152" s="45" t="s">
        <v>117</v>
      </c>
      <c r="C152" s="45"/>
      <c r="D152" s="45"/>
      <c r="E152" s="45"/>
      <c r="F152" s="91" t="s">
        <v>49</v>
      </c>
      <c r="G152" s="45" t="s">
        <v>40</v>
      </c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37" t="s">
        <v>7</v>
      </c>
      <c r="B153" s="47" t="s">
        <v>118</v>
      </c>
      <c r="C153" s="47"/>
      <c r="D153" s="47"/>
      <c r="E153" s="47"/>
      <c r="F153" s="48" t="n">
        <v>0</v>
      </c>
      <c r="G153" s="175" t="n">
        <f aca="false">G134*F153</f>
        <v>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51" t="s">
        <v>42</v>
      </c>
      <c r="B154" s="51"/>
      <c r="C154" s="51"/>
      <c r="D154" s="51"/>
      <c r="E154" s="51"/>
      <c r="F154" s="87" t="n">
        <v>0</v>
      </c>
      <c r="G154" s="176" t="n">
        <f aca="false">G153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95"/>
      <c r="B155" s="7"/>
      <c r="C155" s="7"/>
      <c r="D155" s="7"/>
      <c r="E155" s="7"/>
      <c r="F155" s="96"/>
      <c r="G155" s="97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43" t="s">
        <v>119</v>
      </c>
      <c r="B156" s="43"/>
      <c r="C156" s="43"/>
      <c r="D156" s="43"/>
      <c r="E156" s="43"/>
      <c r="F156" s="43"/>
      <c r="G156" s="43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43"/>
      <c r="B157" s="43"/>
      <c r="C157" s="43"/>
      <c r="D157" s="43"/>
      <c r="E157" s="43"/>
      <c r="F157" s="43"/>
      <c r="G157" s="43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95"/>
      <c r="B158" s="7"/>
      <c r="C158" s="7"/>
      <c r="D158" s="7"/>
      <c r="E158" s="7"/>
      <c r="F158" s="96"/>
      <c r="G158" s="97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20" t="s">
        <v>120</v>
      </c>
      <c r="B159" s="20"/>
      <c r="C159" s="20"/>
      <c r="D159" s="20"/>
      <c r="E159" s="20"/>
      <c r="F159" s="20"/>
      <c r="G159" s="20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98"/>
      <c r="B160" s="98"/>
      <c r="C160" s="98"/>
      <c r="D160" s="98"/>
      <c r="E160" s="98"/>
      <c r="F160" s="98"/>
      <c r="G160" s="98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45" t="n">
        <v>4</v>
      </c>
      <c r="B161" s="99" t="s">
        <v>121</v>
      </c>
      <c r="C161" s="99"/>
      <c r="D161" s="99"/>
      <c r="E161" s="99"/>
      <c r="F161" s="16" t="s">
        <v>49</v>
      </c>
      <c r="G161" s="45" t="s">
        <v>40</v>
      </c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37" t="s">
        <v>106</v>
      </c>
      <c r="B162" s="47" t="s">
        <v>107</v>
      </c>
      <c r="C162" s="47"/>
      <c r="D162" s="47"/>
      <c r="E162" s="47"/>
      <c r="F162" s="48" t="n">
        <v>0.1032</v>
      </c>
      <c r="G162" s="177" t="n">
        <f aca="false">G145</f>
        <v>284.501262539674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72" t="s">
        <v>116</v>
      </c>
      <c r="B163" s="47" t="s">
        <v>117</v>
      </c>
      <c r="C163" s="47"/>
      <c r="D163" s="47"/>
      <c r="E163" s="47"/>
      <c r="F163" s="50" t="n">
        <v>0</v>
      </c>
      <c r="G163" s="177" t="n">
        <f aca="false">G154</f>
        <v>0</v>
      </c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86"/>
      <c r="B164" s="71" t="s">
        <v>100</v>
      </c>
      <c r="C164" s="71"/>
      <c r="D164" s="71"/>
      <c r="E164" s="71"/>
      <c r="F164" s="87" t="n">
        <f aca="false">F162+F163</f>
        <v>0.1032</v>
      </c>
      <c r="G164" s="178" t="n">
        <f aca="false">G162+G163</f>
        <v>284.501262539674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44" t="s">
        <v>122</v>
      </c>
      <c r="B166" s="44"/>
      <c r="C166" s="44"/>
      <c r="D166" s="44"/>
      <c r="E166" s="44"/>
      <c r="F166" s="44"/>
      <c r="G166" s="44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0"/>
      <c r="B167" s="0"/>
      <c r="C167" s="0"/>
      <c r="D167" s="0"/>
      <c r="E167" s="0"/>
      <c r="F167" s="0"/>
      <c r="G167" s="0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80" t="n">
        <v>5</v>
      </c>
      <c r="B168" s="80" t="s">
        <v>123</v>
      </c>
      <c r="C168" s="80"/>
      <c r="D168" s="80"/>
      <c r="E168" s="80"/>
      <c r="F168" s="80" t="s">
        <v>40</v>
      </c>
      <c r="G168" s="80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27" t="s">
        <v>7</v>
      </c>
      <c r="B169" s="28" t="s">
        <v>124</v>
      </c>
      <c r="C169" s="28"/>
      <c r="D169" s="28"/>
      <c r="E169" s="28"/>
      <c r="F169" s="172" t="n">
        <v>26.37</v>
      </c>
      <c r="G169" s="172" t="n">
        <f aca="false">SUM(F169:F169)</f>
        <v>26.37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27" t="s">
        <v>9</v>
      </c>
      <c r="B170" s="28" t="s">
        <v>125</v>
      </c>
      <c r="C170" s="28"/>
      <c r="D170" s="28"/>
      <c r="E170" s="28"/>
      <c r="F170" s="172" t="n">
        <v>720.33</v>
      </c>
      <c r="G170" s="172" t="n">
        <f aca="false">SUM(F170:F170)</f>
        <v>720.33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27" t="s">
        <v>12</v>
      </c>
      <c r="B171" s="179" t="s">
        <v>126</v>
      </c>
      <c r="C171" s="179"/>
      <c r="D171" s="179"/>
      <c r="E171" s="179"/>
      <c r="F171" s="172" t="n">
        <v>17.96</v>
      </c>
      <c r="G171" s="172" t="n">
        <f aca="false">SUM(F171:F171)</f>
        <v>17.96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27" t="s">
        <v>15</v>
      </c>
      <c r="B172" s="179" t="s">
        <v>127</v>
      </c>
      <c r="C172" s="179"/>
      <c r="D172" s="179"/>
      <c r="E172" s="179"/>
      <c r="F172" s="172" t="n">
        <v>102.27</v>
      </c>
      <c r="G172" s="172" t="n">
        <f aca="false">SUM(F172:F172)</f>
        <v>102.27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125"/>
      <c r="B173" s="80" t="s">
        <v>42</v>
      </c>
      <c r="C173" s="80"/>
      <c r="D173" s="80"/>
      <c r="E173" s="80"/>
      <c r="F173" s="180" t="n">
        <f aca="false">SUM(F169:F172)</f>
        <v>866.93</v>
      </c>
      <c r="G173" s="180" t="n">
        <f aca="false">SUM(G169:G172)</f>
        <v>866.93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0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31" t="s">
        <v>128</v>
      </c>
      <c r="B175" s="31"/>
      <c r="C175" s="31"/>
      <c r="D175" s="31"/>
      <c r="E175" s="31"/>
      <c r="F175" s="31"/>
      <c r="G175" s="31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103"/>
      <c r="B176" s="0"/>
      <c r="C176" s="0"/>
      <c r="D176" s="0"/>
      <c r="E176" s="0"/>
      <c r="F176" s="0"/>
      <c r="G176" s="0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04" t="s">
        <v>129</v>
      </c>
      <c r="B177" s="104"/>
      <c r="C177" s="104"/>
      <c r="D177" s="104"/>
      <c r="E177" s="104"/>
      <c r="F177" s="104"/>
      <c r="G177" s="104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05"/>
      <c r="B178" s="105"/>
      <c r="C178" s="105"/>
      <c r="D178" s="105"/>
      <c r="E178" s="105"/>
      <c r="F178" s="105"/>
      <c r="G178" s="105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55" t="s">
        <v>130</v>
      </c>
      <c r="B179" s="55"/>
      <c r="C179" s="55"/>
      <c r="D179" s="55"/>
      <c r="E179" s="55"/>
      <c r="F179" s="55"/>
      <c r="G179" s="106" t="n">
        <f aca="false">F199</f>
        <v>3908.22644218767</v>
      </c>
      <c r="H179" s="0"/>
      <c r="I179" s="0"/>
      <c r="J179" s="0"/>
      <c r="K179" s="0"/>
      <c r="L179" s="0"/>
    </row>
    <row r="180" customFormat="false" ht="12.8" hidden="false" customHeight="false" outlineLevel="0" collapsed="false">
      <c r="A180" s="0"/>
      <c r="B180" s="8"/>
      <c r="C180" s="8"/>
      <c r="D180" s="8"/>
      <c r="E180" s="8"/>
      <c r="F180" s="8"/>
      <c r="G180" s="181" t="n">
        <f aca="false">G179+G182</f>
        <v>4025.4732354533</v>
      </c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41" t="n">
        <v>6</v>
      </c>
      <c r="B181" s="108" t="s">
        <v>131</v>
      </c>
      <c r="C181" s="108"/>
      <c r="D181" s="108"/>
      <c r="E181" s="108"/>
      <c r="F181" s="108" t="s">
        <v>49</v>
      </c>
      <c r="G181" s="109" t="s">
        <v>40</v>
      </c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10" t="s">
        <v>7</v>
      </c>
      <c r="B182" s="111" t="s">
        <v>132</v>
      </c>
      <c r="C182" s="111"/>
      <c r="D182" s="111"/>
      <c r="E182" s="111"/>
      <c r="F182" s="112" t="n">
        <v>0.03</v>
      </c>
      <c r="G182" s="113" t="n">
        <f aca="false">G179*F182</f>
        <v>117.24679326563</v>
      </c>
      <c r="H182" s="114"/>
      <c r="I182" s="0"/>
      <c r="J182" s="0"/>
      <c r="K182" s="0"/>
      <c r="L182" s="0"/>
    </row>
    <row r="183" customFormat="false" ht="12.75" hidden="false" customHeight="true" outlineLevel="0" collapsed="false">
      <c r="A183" s="115" t="s">
        <v>9</v>
      </c>
      <c r="B183" s="28" t="s">
        <v>133</v>
      </c>
      <c r="C183" s="28"/>
      <c r="D183" s="28"/>
      <c r="E183" s="28"/>
      <c r="F183" s="116" t="n">
        <v>0.0679</v>
      </c>
      <c r="G183" s="117" t="n">
        <f aca="false">G180*F183</f>
        <v>273.329632687279</v>
      </c>
      <c r="H183" s="182" t="n">
        <f aca="false">G180+G183</f>
        <v>4298.80286814058</v>
      </c>
      <c r="I183" s="119"/>
      <c r="J183" s="0"/>
      <c r="K183" s="0"/>
      <c r="L183" s="0"/>
    </row>
    <row r="184" customFormat="false" ht="14.25" hidden="false" customHeight="true" outlineLevel="0" collapsed="false">
      <c r="A184" s="115" t="s">
        <v>12</v>
      </c>
      <c r="B184" s="28" t="s">
        <v>134</v>
      </c>
      <c r="C184" s="28"/>
      <c r="D184" s="28"/>
      <c r="E184" s="28"/>
      <c r="F184" s="116"/>
      <c r="G184" s="117"/>
      <c r="H184" s="0"/>
      <c r="I184" s="119"/>
      <c r="J184" s="0"/>
      <c r="K184" s="0"/>
      <c r="L184" s="0"/>
    </row>
    <row r="185" customFormat="false" ht="12.75" hidden="false" customHeight="true" outlineLevel="0" collapsed="false">
      <c r="A185" s="115"/>
      <c r="B185" s="120" t="s">
        <v>135</v>
      </c>
      <c r="C185" s="120"/>
      <c r="D185" s="120"/>
      <c r="E185" s="120"/>
      <c r="F185" s="116" t="n">
        <v>0.076</v>
      </c>
      <c r="G185" s="117" t="n">
        <f aca="false">H183/0.8575*F185</f>
        <v>381.001770237533</v>
      </c>
      <c r="H185" s="114"/>
      <c r="J185" s="0"/>
      <c r="K185" s="0"/>
      <c r="L185" s="0"/>
    </row>
    <row r="186" customFormat="false" ht="14.25" hidden="false" customHeight="true" outlineLevel="0" collapsed="false">
      <c r="A186" s="115"/>
      <c r="B186" s="120" t="s">
        <v>136</v>
      </c>
      <c r="C186" s="120"/>
      <c r="D186" s="120"/>
      <c r="E186" s="120"/>
      <c r="F186" s="116" t="n">
        <v>0.0165</v>
      </c>
      <c r="G186" s="117" t="n">
        <f aca="false">H183/0.8575*F186</f>
        <v>82.7174895910433</v>
      </c>
      <c r="J186" s="0"/>
      <c r="K186" s="0"/>
      <c r="L186" s="0"/>
    </row>
    <row r="187" customFormat="false" ht="14.25" hidden="false" customHeight="true" outlineLevel="0" collapsed="false">
      <c r="A187" s="115"/>
      <c r="B187" s="28" t="s">
        <v>137</v>
      </c>
      <c r="C187" s="28"/>
      <c r="D187" s="28"/>
      <c r="E187" s="28"/>
      <c r="F187" s="116" t="n">
        <v>0.05</v>
      </c>
      <c r="G187" s="117" t="n">
        <f aca="false">H183/0.8575*F187</f>
        <v>250.659059366798</v>
      </c>
      <c r="J187" s="0"/>
      <c r="K187" s="0"/>
      <c r="L187" s="0"/>
    </row>
    <row r="188" customFormat="false" ht="14.25" hidden="false" customHeight="true" outlineLevel="0" collapsed="false">
      <c r="A188" s="121"/>
      <c r="B188" s="122" t="s">
        <v>42</v>
      </c>
      <c r="C188" s="122"/>
      <c r="D188" s="122"/>
      <c r="E188" s="122"/>
      <c r="F188" s="123"/>
      <c r="G188" s="124" t="n">
        <f aca="false">G182+G183+G185+G186+G187</f>
        <v>1104.95474514828</v>
      </c>
      <c r="J188" s="0"/>
      <c r="K188" s="0"/>
      <c r="L188" s="0"/>
    </row>
    <row r="189" customFormat="false" ht="14.25" hidden="false" customHeight="true" outlineLevel="0" collapsed="false">
      <c r="A189" s="25" t="s">
        <v>138</v>
      </c>
      <c r="B189" s="25"/>
      <c r="C189" s="25"/>
      <c r="D189" s="25"/>
      <c r="E189" s="25"/>
      <c r="F189" s="25"/>
      <c r="G189" s="25"/>
      <c r="J189" s="0"/>
      <c r="K189" s="0"/>
      <c r="L189" s="0"/>
    </row>
    <row r="190" customFormat="false" ht="14.25" hidden="false" customHeight="true" outlineLevel="0" collapsed="false">
      <c r="A190" s="25" t="s">
        <v>139</v>
      </c>
      <c r="B190" s="25"/>
      <c r="C190" s="25"/>
      <c r="D190" s="25"/>
      <c r="E190" s="25"/>
      <c r="F190" s="25"/>
      <c r="G190" s="25"/>
      <c r="J190" s="0"/>
      <c r="K190" s="0"/>
      <c r="L190" s="0"/>
    </row>
    <row r="191" customFormat="false" ht="14.25" hidden="false" customHeight="true" outlineLevel="0" collapsed="false">
      <c r="A191" s="20" t="s">
        <v>140</v>
      </c>
      <c r="B191" s="20"/>
      <c r="C191" s="20"/>
      <c r="D191" s="20"/>
      <c r="E191" s="20"/>
      <c r="F191" s="20"/>
      <c r="G191" s="20"/>
      <c r="J191" s="0"/>
      <c r="K191" s="0"/>
      <c r="L191" s="0"/>
    </row>
    <row r="192" customFormat="false" ht="14.25" hidden="false" customHeight="true" outlineLevel="0" collapsed="false">
      <c r="A192" s="24"/>
      <c r="B192" s="24"/>
      <c r="C192" s="24"/>
      <c r="D192" s="24"/>
      <c r="E192" s="24"/>
      <c r="F192" s="24"/>
      <c r="G192" s="24"/>
      <c r="J192" s="0"/>
      <c r="K192" s="0"/>
      <c r="L192" s="0"/>
    </row>
    <row r="193" customFormat="false" ht="12.75" hidden="false" customHeight="true" outlineLevel="0" collapsed="false">
      <c r="A193" s="101"/>
      <c r="B193" s="16" t="s">
        <v>141</v>
      </c>
      <c r="C193" s="16"/>
      <c r="D193" s="16"/>
      <c r="E193" s="16"/>
      <c r="F193" s="16" t="s">
        <v>142</v>
      </c>
      <c r="G193" s="16"/>
      <c r="J193" s="0"/>
      <c r="K193" s="0"/>
      <c r="L193" s="0"/>
    </row>
    <row r="194" customFormat="false" ht="14.25" hidden="false" customHeight="true" outlineLevel="0" collapsed="false">
      <c r="A194" s="46" t="s">
        <v>7</v>
      </c>
      <c r="B194" s="11" t="s">
        <v>143</v>
      </c>
      <c r="C194" s="11"/>
      <c r="D194" s="11"/>
      <c r="E194" s="11"/>
      <c r="F194" s="82" t="n">
        <f aca="false">F48</f>
        <v>1357.52</v>
      </c>
      <c r="G194" s="82"/>
      <c r="J194" s="0"/>
      <c r="K194" s="0"/>
      <c r="L194" s="0"/>
    </row>
    <row r="195" customFormat="false" ht="14.25" hidden="false" customHeight="true" outlineLevel="0" collapsed="false">
      <c r="A195" s="10" t="s">
        <v>9</v>
      </c>
      <c r="B195" s="11" t="s">
        <v>144</v>
      </c>
      <c r="C195" s="11"/>
      <c r="D195" s="11"/>
      <c r="E195" s="11"/>
      <c r="F195" s="84" t="n">
        <f aca="false">F116</f>
        <v>1289.180307648</v>
      </c>
      <c r="G195" s="84"/>
      <c r="J195" s="0"/>
      <c r="K195" s="126"/>
      <c r="L195" s="126"/>
    </row>
    <row r="196" customFormat="false" ht="12.75" hidden="false" customHeight="true" outlineLevel="0" collapsed="false">
      <c r="A196" s="10" t="s">
        <v>12</v>
      </c>
      <c r="B196" s="11" t="s">
        <v>145</v>
      </c>
      <c r="C196" s="11"/>
      <c r="D196" s="11"/>
      <c r="E196" s="11"/>
      <c r="F196" s="84" t="n">
        <f aca="false">G126</f>
        <v>110.094872</v>
      </c>
      <c r="G196" s="84"/>
      <c r="J196" s="0"/>
      <c r="K196" s="0"/>
    </row>
    <row r="197" customFormat="false" ht="14.25" hidden="false" customHeight="true" outlineLevel="0" collapsed="false">
      <c r="A197" s="10" t="s">
        <v>15</v>
      </c>
      <c r="B197" s="11" t="s">
        <v>146</v>
      </c>
      <c r="C197" s="11"/>
      <c r="D197" s="11"/>
      <c r="E197" s="11"/>
      <c r="F197" s="84" t="n">
        <f aca="false">G164</f>
        <v>284.501262539674</v>
      </c>
      <c r="G197" s="84"/>
      <c r="J197" s="0"/>
      <c r="K197" s="0"/>
    </row>
    <row r="198" customFormat="false" ht="14.25" hidden="false" customHeight="true" outlineLevel="0" collapsed="false">
      <c r="A198" s="10" t="s">
        <v>66</v>
      </c>
      <c r="B198" s="11" t="s">
        <v>147</v>
      </c>
      <c r="C198" s="11"/>
      <c r="D198" s="11"/>
      <c r="E198" s="11"/>
      <c r="F198" s="183" t="n">
        <f aca="false">F173</f>
        <v>866.93</v>
      </c>
      <c r="G198" s="183"/>
      <c r="J198" s="127"/>
      <c r="K198" s="0"/>
    </row>
    <row r="199" customFormat="false" ht="14.25" hidden="false" customHeight="true" outlineLevel="0" collapsed="false">
      <c r="A199" s="10" t="s">
        <v>148</v>
      </c>
      <c r="B199" s="10"/>
      <c r="C199" s="10"/>
      <c r="D199" s="10"/>
      <c r="E199" s="10"/>
      <c r="F199" s="136" t="n">
        <f aca="false">F194+F195+F196+F197+F198</f>
        <v>3908.22644218767</v>
      </c>
      <c r="G199" s="136"/>
      <c r="K199" s="0"/>
    </row>
    <row r="200" customFormat="false" ht="14.25" hidden="false" customHeight="true" outlineLevel="0" collapsed="false">
      <c r="A200" s="10" t="s">
        <v>68</v>
      </c>
      <c r="B200" s="11" t="s">
        <v>149</v>
      </c>
      <c r="C200" s="11"/>
      <c r="D200" s="11"/>
      <c r="E200" s="11"/>
      <c r="F200" s="183" t="n">
        <f aca="false">G188</f>
        <v>1104.95474514828</v>
      </c>
      <c r="G200" s="183"/>
      <c r="K200" s="0"/>
    </row>
    <row r="201" customFormat="false" ht="14.25" hidden="false" customHeight="true" outlineLevel="0" collapsed="false">
      <c r="A201" s="16" t="s">
        <v>150</v>
      </c>
      <c r="B201" s="16"/>
      <c r="C201" s="16"/>
      <c r="D201" s="16"/>
      <c r="E201" s="16"/>
      <c r="F201" s="102" t="n">
        <f aca="false">F199+F200</f>
        <v>5013.18118733596</v>
      </c>
      <c r="G201" s="102"/>
      <c r="K201" s="0"/>
    </row>
    <row r="202" customFormat="false" ht="14.25" hidden="false" customHeight="true" outlineLevel="0" collapsed="false">
      <c r="A202" s="128"/>
      <c r="B202" s="128"/>
      <c r="C202" s="128"/>
      <c r="D202" s="128"/>
      <c r="E202" s="128"/>
      <c r="F202" s="128"/>
      <c r="G202" s="128"/>
      <c r="K202" s="127"/>
    </row>
    <row r="203" customFormat="false" ht="12.75" hidden="false" customHeight="true" outlineLevel="0" collapsed="false">
      <c r="A203" s="20" t="s">
        <v>151</v>
      </c>
      <c r="B203" s="20"/>
      <c r="C203" s="20"/>
      <c r="D203" s="20"/>
      <c r="E203" s="20"/>
      <c r="F203" s="20"/>
      <c r="G203" s="20"/>
      <c r="K203" s="0"/>
    </row>
    <row r="204" customFormat="false" ht="14.25" hidden="false" customHeight="true" outlineLevel="0" collapsed="false">
      <c r="A204" s="0"/>
      <c r="B204" s="0"/>
      <c r="C204" s="0"/>
      <c r="D204" s="0"/>
      <c r="E204" s="0"/>
      <c r="F204" s="0"/>
      <c r="G204" s="0"/>
      <c r="K204" s="0"/>
    </row>
    <row r="205" customFormat="false" ht="35.25" hidden="false" customHeight="true" outlineLevel="0" collapsed="false">
      <c r="A205" s="16" t="s">
        <v>152</v>
      </c>
      <c r="B205" s="16"/>
      <c r="C205" s="16" t="s">
        <v>153</v>
      </c>
      <c r="D205" s="16" t="s">
        <v>154</v>
      </c>
      <c r="E205" s="16" t="s">
        <v>155</v>
      </c>
      <c r="F205" s="16" t="s">
        <v>156</v>
      </c>
      <c r="G205" s="16" t="s">
        <v>157</v>
      </c>
      <c r="K205" s="0"/>
    </row>
    <row r="206" customFormat="false" ht="23.75" hidden="false" customHeight="false" outlineLevel="0" collapsed="false">
      <c r="A206" s="10" t="s">
        <v>158</v>
      </c>
      <c r="B206" s="11" t="s">
        <v>159</v>
      </c>
      <c r="C206" s="129" t="n">
        <f aca="false">F201</f>
        <v>5013.18118733596</v>
      </c>
      <c r="D206" s="10" t="n">
        <v>1</v>
      </c>
      <c r="E206" s="129" t="n">
        <f aca="false">C206*D206</f>
        <v>5013.18118733596</v>
      </c>
      <c r="F206" s="130" t="n">
        <v>3</v>
      </c>
      <c r="G206" s="131" t="n">
        <f aca="false">E206*F206</f>
        <v>15039.5435620079</v>
      </c>
      <c r="K206" s="127"/>
    </row>
    <row r="207" customFormat="false" ht="14.25" hidden="false" customHeight="true" outlineLevel="0" collapsed="false">
      <c r="A207" s="16" t="s">
        <v>160</v>
      </c>
      <c r="B207" s="16"/>
      <c r="C207" s="16"/>
      <c r="D207" s="16"/>
      <c r="E207" s="16"/>
      <c r="F207" s="16"/>
      <c r="G207" s="132" t="n">
        <f aca="false">G206</f>
        <v>15039.5435620079</v>
      </c>
      <c r="K207" s="127"/>
    </row>
    <row r="208" customFormat="false" ht="12.8" hidden="false" customHeight="false" outlineLevel="0" collapsed="false">
      <c r="A208" s="0"/>
      <c r="B208" s="0"/>
      <c r="C208" s="0"/>
      <c r="D208" s="0"/>
      <c r="E208" s="0"/>
      <c r="F208" s="0"/>
      <c r="G208" s="0"/>
    </row>
    <row r="209" customFormat="false" ht="14.4" hidden="false" customHeight="false" outlineLevel="0" collapsed="false">
      <c r="A209" s="133" t="s">
        <v>161</v>
      </c>
      <c r="B209" s="133"/>
      <c r="C209" s="133"/>
      <c r="D209" s="133"/>
      <c r="E209" s="133"/>
      <c r="F209" s="133"/>
      <c r="G209" s="133"/>
    </row>
    <row r="210" customFormat="false" ht="14.25" hidden="false" customHeight="true" outlineLevel="0" collapsed="false">
      <c r="A210" s="0"/>
      <c r="B210" s="0"/>
      <c r="C210" s="0"/>
      <c r="D210" s="0"/>
      <c r="E210" s="0"/>
      <c r="F210" s="0"/>
      <c r="G210" s="0"/>
    </row>
    <row r="211" customFormat="false" ht="12.75" hidden="false" customHeight="true" outlineLevel="0" collapsed="false">
      <c r="A211" s="125"/>
      <c r="B211" s="80" t="s">
        <v>162</v>
      </c>
      <c r="C211" s="80"/>
      <c r="D211" s="80"/>
      <c r="E211" s="80"/>
      <c r="F211" s="80" t="s">
        <v>142</v>
      </c>
      <c r="G211" s="80"/>
    </row>
    <row r="212" customFormat="false" ht="12.75" hidden="false" customHeight="true" outlineLevel="0" collapsed="false">
      <c r="A212" s="125"/>
      <c r="B212" s="80" t="s">
        <v>163</v>
      </c>
      <c r="C212" s="80"/>
      <c r="D212" s="80"/>
      <c r="E212" s="80"/>
      <c r="F212" s="80" t="s">
        <v>164</v>
      </c>
      <c r="G212" s="80"/>
    </row>
    <row r="213" customFormat="false" ht="12.75" hidden="false" customHeight="true" outlineLevel="0" collapsed="false">
      <c r="A213" s="27" t="s">
        <v>7</v>
      </c>
      <c r="B213" s="134" t="s">
        <v>165</v>
      </c>
      <c r="C213" s="134"/>
      <c r="D213" s="134"/>
      <c r="E213" s="134"/>
      <c r="F213" s="89" t="n">
        <f aca="false">C206</f>
        <v>5013.18118733596</v>
      </c>
      <c r="G213" s="89"/>
    </row>
    <row r="214" customFormat="false" ht="14.4" hidden="false" customHeight="false" outlineLevel="0" collapsed="false">
      <c r="A214" s="27" t="s">
        <v>9</v>
      </c>
      <c r="B214" s="134" t="s">
        <v>166</v>
      </c>
      <c r="C214" s="134"/>
      <c r="D214" s="134"/>
      <c r="E214" s="134"/>
      <c r="F214" s="89" t="n">
        <f aca="false">G207</f>
        <v>15039.5435620079</v>
      </c>
      <c r="G214" s="89"/>
    </row>
    <row r="215" customFormat="false" ht="24.75" hidden="false" customHeight="true" outlineLevel="0" collapsed="false">
      <c r="A215" s="27" t="s">
        <v>12</v>
      </c>
      <c r="B215" s="137" t="s">
        <v>167</v>
      </c>
      <c r="C215" s="137"/>
      <c r="D215" s="137"/>
      <c r="E215" s="137"/>
      <c r="F215" s="89" t="n">
        <f aca="false">F214*12</f>
        <v>180474.522744094</v>
      </c>
      <c r="G215" s="89"/>
    </row>
    <row r="216" customFormat="false" ht="17.55" hidden="false" customHeight="true" outlineLevel="0" collapsed="false">
      <c r="A216" s="17"/>
      <c r="B216" s="184"/>
      <c r="C216" s="184"/>
      <c r="D216" s="184"/>
      <c r="E216" s="184"/>
      <c r="F216" s="185"/>
      <c r="G216" s="185"/>
    </row>
    <row r="217" customFormat="false" ht="14.25" hidden="false" customHeight="true" outlineLevel="0" collapsed="false">
      <c r="A217" s="138" t="s">
        <v>168</v>
      </c>
      <c r="B217" s="138"/>
      <c r="C217" s="138"/>
      <c r="D217" s="138"/>
      <c r="E217" s="138"/>
      <c r="F217" s="138"/>
      <c r="G217" s="138"/>
    </row>
    <row r="218" customFormat="false" ht="30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2.75" hidden="false" customHeight="true" outlineLevel="0" collapsed="false"/>
    <row r="225" customFormat="false" ht="67.5" hidden="false" customHeight="true" outlineLevel="0" collapsed="false"/>
    <row r="226" customFormat="false" ht="36" hidden="false" customHeight="true" outlineLevel="0" collapsed="false"/>
    <row r="227" customFormat="false" ht="30" hidden="false" customHeight="true" outlineLevel="0" collapsed="false"/>
    <row r="228" customFormat="false" ht="13.5" hidden="false" customHeight="true" outlineLevel="0" collapsed="false"/>
  </sheetData>
  <mergeCells count="199">
    <mergeCell ref="A1:G2"/>
    <mergeCell ref="A3:G3"/>
    <mergeCell ref="A4:G4"/>
    <mergeCell ref="A5:G5"/>
    <mergeCell ref="A6:G6"/>
    <mergeCell ref="A7:E7"/>
    <mergeCell ref="F7:G7"/>
    <mergeCell ref="A8:E8"/>
    <mergeCell ref="A10:G10"/>
    <mergeCell ref="B12:E12"/>
    <mergeCell ref="F12:G12"/>
    <mergeCell ref="B13:E13"/>
    <mergeCell ref="F13:G13"/>
    <mergeCell ref="B14:E14"/>
    <mergeCell ref="F14:G14"/>
    <mergeCell ref="B15:E15"/>
    <mergeCell ref="F15:G15"/>
    <mergeCell ref="A16:G18"/>
    <mergeCell ref="B19:E19"/>
    <mergeCell ref="F19:G19"/>
    <mergeCell ref="B20:E20"/>
    <mergeCell ref="F20:G20"/>
    <mergeCell ref="A21:G21"/>
    <mergeCell ref="A22:G23"/>
    <mergeCell ref="A25:G26"/>
    <mergeCell ref="A28:G28"/>
    <mergeCell ref="A30:G30"/>
    <mergeCell ref="A32:G32"/>
    <mergeCell ref="A34:G34"/>
    <mergeCell ref="B35:E35"/>
    <mergeCell ref="F35:G35"/>
    <mergeCell ref="B36:E36"/>
    <mergeCell ref="F36:G36"/>
    <mergeCell ref="B37:E37"/>
    <mergeCell ref="F37:G37"/>
    <mergeCell ref="B38:E38"/>
    <mergeCell ref="F38:G38"/>
    <mergeCell ref="A40:G40"/>
    <mergeCell ref="A41:G41"/>
    <mergeCell ref="A42:G42"/>
    <mergeCell ref="A43:G43"/>
    <mergeCell ref="A44:G44"/>
    <mergeCell ref="B45:E45"/>
    <mergeCell ref="F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70:G71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6:G87"/>
    <mergeCell ref="A88:G89"/>
    <mergeCell ref="A91:G91"/>
    <mergeCell ref="A93:G93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A101:E101"/>
    <mergeCell ref="F101:G101"/>
    <mergeCell ref="A102:G102"/>
    <mergeCell ref="A103:G103"/>
    <mergeCell ref="A105:G106"/>
    <mergeCell ref="A108:G108"/>
    <mergeCell ref="A110:G110"/>
    <mergeCell ref="B112:E112"/>
    <mergeCell ref="F112:G112"/>
    <mergeCell ref="B113:E113"/>
    <mergeCell ref="F113:G113"/>
    <mergeCell ref="B114:E114"/>
    <mergeCell ref="F114:G114"/>
    <mergeCell ref="B115:E115"/>
    <mergeCell ref="F115:G115"/>
    <mergeCell ref="A116:E116"/>
    <mergeCell ref="F116:G116"/>
    <mergeCell ref="A118:G118"/>
    <mergeCell ref="B120:E120"/>
    <mergeCell ref="B121:E121"/>
    <mergeCell ref="B122:E122"/>
    <mergeCell ref="B123:E123"/>
    <mergeCell ref="B124:E124"/>
    <mergeCell ref="B125:E125"/>
    <mergeCell ref="B126:E126"/>
    <mergeCell ref="A128:G128"/>
    <mergeCell ref="A130:G130"/>
    <mergeCell ref="A132:G132"/>
    <mergeCell ref="A134:F134"/>
    <mergeCell ref="A136:G136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A147:G148"/>
    <mergeCell ref="A150:G150"/>
    <mergeCell ref="B152:E152"/>
    <mergeCell ref="B153:E153"/>
    <mergeCell ref="A154:E154"/>
    <mergeCell ref="A156:G157"/>
    <mergeCell ref="A159:G159"/>
    <mergeCell ref="A160:G160"/>
    <mergeCell ref="B161:E161"/>
    <mergeCell ref="B162:E162"/>
    <mergeCell ref="B163:E163"/>
    <mergeCell ref="B164:E164"/>
    <mergeCell ref="A166:G166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A175:G175"/>
    <mergeCell ref="A177:G177"/>
    <mergeCell ref="A179:F179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A189:G189"/>
    <mergeCell ref="A190:G190"/>
    <mergeCell ref="A191:G191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A199:E199"/>
    <mergeCell ref="F199:G199"/>
    <mergeCell ref="B200:E200"/>
    <mergeCell ref="F200:G200"/>
    <mergeCell ref="A201:E201"/>
    <mergeCell ref="F201:G201"/>
    <mergeCell ref="A203:G203"/>
    <mergeCell ref="A205:B205"/>
    <mergeCell ref="A207:F207"/>
    <mergeCell ref="A209:G209"/>
    <mergeCell ref="B211:G211"/>
    <mergeCell ref="B212:E212"/>
    <mergeCell ref="F212:G212"/>
    <mergeCell ref="B213:E213"/>
    <mergeCell ref="F213:G213"/>
    <mergeCell ref="B214:E214"/>
    <mergeCell ref="F214:G214"/>
    <mergeCell ref="B215:E215"/>
    <mergeCell ref="F215:G215"/>
    <mergeCell ref="A217:G2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J42" activeCellId="0" sqref="J42"/>
    </sheetView>
  </sheetViews>
  <sheetFormatPr defaultRowHeight="12.75" outlineLevelRow="0" outlineLevelCol="0"/>
  <cols>
    <col collapsed="false" customWidth="true" hidden="false" outlineLevel="0" max="1" min="1" style="88" width="15.95"/>
    <col collapsed="false" customWidth="true" hidden="false" outlineLevel="0" max="2" min="2" style="88" width="17.11"/>
    <col collapsed="false" customWidth="true" hidden="false" outlineLevel="0" max="3" min="3" style="88" width="20.03"/>
    <col collapsed="false" customWidth="true" hidden="false" outlineLevel="0" max="4" min="4" style="88" width="13.19"/>
    <col collapsed="false" customWidth="true" hidden="false" outlineLevel="0" max="5" min="5" style="88" width="3.12"/>
    <col collapsed="false" customWidth="true" hidden="false" outlineLevel="0" max="6" min="6" style="88" width="18.17"/>
    <col collapsed="false" customWidth="true" hidden="false" outlineLevel="0" max="7" min="7" style="88" width="17.11"/>
    <col collapsed="false" customWidth="true" hidden="false" outlineLevel="0" max="8" min="8" style="88" width="20.23"/>
    <col collapsed="false" customWidth="true" hidden="false" outlineLevel="0" max="9" min="9" style="88" width="13.39"/>
    <col collapsed="false" customWidth="true" hidden="false" outlineLevel="0" max="17" min="10" style="88" width="10.12"/>
    <col collapsed="false" customWidth="true" hidden="false" outlineLevel="0" max="26" min="18" style="88" width="7.68"/>
    <col collapsed="false" customWidth="true" hidden="false" outlineLevel="0" max="1025" min="27" style="88" width="12.83"/>
  </cols>
  <sheetData>
    <row r="1" customFormat="false" ht="14.25" hidden="false" customHeight="true" outlineLevel="0" collapsed="false">
      <c r="A1" s="186" t="s">
        <v>179</v>
      </c>
      <c r="B1" s="186"/>
      <c r="C1" s="186"/>
      <c r="D1" s="186"/>
      <c r="E1" s="186"/>
      <c r="F1" s="186"/>
      <c r="G1" s="186"/>
      <c r="H1" s="186"/>
      <c r="I1" s="186"/>
    </row>
    <row r="2" customFormat="false" ht="14.25" hidden="false" customHeight="true" outlineLevel="0" collapsed="false">
      <c r="A2" s="186"/>
      <c r="B2" s="186"/>
      <c r="C2" s="186"/>
      <c r="D2" s="186"/>
      <c r="E2" s="186"/>
      <c r="F2" s="186"/>
      <c r="G2" s="186"/>
      <c r="H2" s="186"/>
      <c r="I2" s="186"/>
    </row>
    <row r="3" customFormat="false" ht="14.25" hidden="false" customHeight="true" outlineLevel="0" collapsed="false">
      <c r="A3" s="187" t="s">
        <v>180</v>
      </c>
      <c r="B3" s="187"/>
      <c r="C3" s="187"/>
      <c r="D3" s="187"/>
      <c r="E3" s="188"/>
      <c r="F3" s="187" t="s">
        <v>181</v>
      </c>
      <c r="G3" s="187"/>
      <c r="H3" s="187"/>
      <c r="I3" s="187"/>
    </row>
    <row r="4" customFormat="false" ht="14.25" hidden="false" customHeight="true" outlineLevel="0" collapsed="false">
      <c r="A4" s="189" t="s">
        <v>182</v>
      </c>
      <c r="B4" s="189" t="s">
        <v>183</v>
      </c>
      <c r="C4" s="189" t="s">
        <v>184</v>
      </c>
      <c r="D4" s="189" t="s">
        <v>185</v>
      </c>
      <c r="E4" s="188"/>
      <c r="F4" s="189" t="s">
        <v>182</v>
      </c>
      <c r="G4" s="189" t="s">
        <v>183</v>
      </c>
      <c r="H4" s="189" t="s">
        <v>184</v>
      </c>
      <c r="I4" s="189" t="s">
        <v>185</v>
      </c>
    </row>
    <row r="5" customFormat="false" ht="14.25" hidden="false" customHeight="true" outlineLevel="0" collapsed="false">
      <c r="A5" s="190" t="s">
        <v>186</v>
      </c>
      <c r="B5" s="191" t="n">
        <v>1</v>
      </c>
      <c r="C5" s="190" t="n">
        <v>0</v>
      </c>
      <c r="D5" s="192" t="n">
        <v>0</v>
      </c>
      <c r="E5" s="188"/>
      <c r="F5" s="190" t="s">
        <v>186</v>
      </c>
      <c r="G5" s="191" t="n">
        <v>1</v>
      </c>
      <c r="H5" s="190"/>
      <c r="I5" s="192" t="n">
        <v>0</v>
      </c>
    </row>
    <row r="6" customFormat="false" ht="14.25" hidden="false" customHeight="true" outlineLevel="0" collapsed="false">
      <c r="A6" s="190"/>
      <c r="B6" s="191" t="s">
        <v>187</v>
      </c>
      <c r="C6" s="190"/>
      <c r="D6" s="192"/>
      <c r="E6" s="188"/>
      <c r="F6" s="190"/>
      <c r="G6" s="191" t="s">
        <v>188</v>
      </c>
      <c r="H6" s="190"/>
      <c r="I6" s="192"/>
    </row>
    <row r="7" customFormat="false" ht="14.25" hidden="false" customHeight="true" outlineLevel="0" collapsed="false">
      <c r="A7" s="190" t="s">
        <v>189</v>
      </c>
      <c r="B7" s="191" t="n">
        <v>1</v>
      </c>
      <c r="C7" s="192" t="n">
        <f aca="false">'SERVENTE SEM INSALUBRIDADE'!F201</f>
        <v>4079.74122802894</v>
      </c>
      <c r="D7" s="192" t="n">
        <v>0</v>
      </c>
      <c r="E7" s="188"/>
      <c r="F7" s="190" t="s">
        <v>189</v>
      </c>
      <c r="G7" s="191" t="n">
        <v>1</v>
      </c>
      <c r="H7" s="192" t="n">
        <f aca="false">C7</f>
        <v>4079.74122802894</v>
      </c>
      <c r="I7" s="192" t="n">
        <f aca="false">H7/1200</f>
        <v>3.39978435669078</v>
      </c>
    </row>
    <row r="8" customFormat="false" ht="14.25" hidden="false" customHeight="true" outlineLevel="0" collapsed="false">
      <c r="A8" s="190"/>
      <c r="B8" s="191" t="n">
        <v>0</v>
      </c>
      <c r="C8" s="192"/>
      <c r="D8" s="192"/>
      <c r="E8" s="188"/>
      <c r="F8" s="190"/>
      <c r="G8" s="191" t="n">
        <v>1200</v>
      </c>
      <c r="H8" s="192"/>
      <c r="I8" s="192"/>
    </row>
    <row r="9" customFormat="false" ht="14.25" hidden="false" customHeight="true" outlineLevel="0" collapsed="false">
      <c r="A9" s="193" t="s">
        <v>190</v>
      </c>
      <c r="B9" s="193"/>
      <c r="C9" s="193"/>
      <c r="D9" s="194" t="n">
        <f aca="false">D5+D7</f>
        <v>0</v>
      </c>
      <c r="E9" s="188"/>
      <c r="F9" s="193" t="s">
        <v>190</v>
      </c>
      <c r="G9" s="193"/>
      <c r="H9" s="193"/>
      <c r="I9" s="194" t="n">
        <f aca="false">I5+I7</f>
        <v>3.39978435669078</v>
      </c>
    </row>
    <row r="10" customFormat="false" ht="12.75" hidden="false" customHeight="true" outlineLevel="0" collapsed="false">
      <c r="A10" s="195"/>
      <c r="B10" s="195"/>
      <c r="C10" s="195"/>
      <c r="D10" s="195"/>
      <c r="E10" s="188"/>
      <c r="F10" s="195"/>
      <c r="G10" s="195"/>
      <c r="H10" s="195"/>
      <c r="I10" s="195"/>
    </row>
    <row r="11" customFormat="false" ht="12.75" hidden="false" customHeight="true" outlineLevel="0" collapsed="false">
      <c r="A11" s="187" t="s">
        <v>191</v>
      </c>
      <c r="B11" s="187"/>
      <c r="C11" s="187"/>
      <c r="D11" s="187"/>
      <c r="E11" s="188"/>
      <c r="F11" s="187" t="s">
        <v>192</v>
      </c>
      <c r="G11" s="187"/>
      <c r="H11" s="187"/>
      <c r="I11" s="187"/>
    </row>
    <row r="12" customFormat="false" ht="12.75" hidden="false" customHeight="true" outlineLevel="0" collapsed="false">
      <c r="A12" s="189" t="s">
        <v>182</v>
      </c>
      <c r="B12" s="189" t="s">
        <v>183</v>
      </c>
      <c r="C12" s="189" t="s">
        <v>184</v>
      </c>
      <c r="D12" s="189" t="s">
        <v>185</v>
      </c>
      <c r="E12" s="188"/>
      <c r="F12" s="189" t="s">
        <v>182</v>
      </c>
      <c r="G12" s="189" t="s">
        <v>183</v>
      </c>
      <c r="H12" s="189" t="s">
        <v>184</v>
      </c>
      <c r="I12" s="189" t="s">
        <v>185</v>
      </c>
    </row>
    <row r="13" customFormat="false" ht="12.75" hidden="false" customHeight="true" outlineLevel="0" collapsed="false">
      <c r="A13" s="190" t="s">
        <v>186</v>
      </c>
      <c r="B13" s="191" t="n">
        <v>1</v>
      </c>
      <c r="C13" s="192" t="n">
        <v>0</v>
      </c>
      <c r="D13" s="192" t="n">
        <v>0</v>
      </c>
      <c r="E13" s="188"/>
      <c r="F13" s="190" t="s">
        <v>186</v>
      </c>
      <c r="G13" s="191" t="n">
        <v>1</v>
      </c>
      <c r="H13" s="192" t="n">
        <v>0</v>
      </c>
      <c r="I13" s="192" t="n">
        <v>0</v>
      </c>
    </row>
    <row r="14" customFormat="false" ht="12.75" hidden="false" customHeight="true" outlineLevel="0" collapsed="false">
      <c r="A14" s="190"/>
      <c r="B14" s="191" t="s">
        <v>193</v>
      </c>
      <c r="C14" s="192"/>
      <c r="D14" s="192"/>
      <c r="E14" s="188"/>
      <c r="F14" s="190"/>
      <c r="G14" s="191" t="s">
        <v>194</v>
      </c>
      <c r="H14" s="192"/>
      <c r="I14" s="192"/>
    </row>
    <row r="15" customFormat="false" ht="12.75" hidden="false" customHeight="true" outlineLevel="0" collapsed="false">
      <c r="A15" s="190" t="s">
        <v>189</v>
      </c>
      <c r="B15" s="191" t="n">
        <v>1</v>
      </c>
      <c r="C15" s="192" t="n">
        <f aca="false">C7</f>
        <v>4079.74122802894</v>
      </c>
      <c r="D15" s="192" t="n">
        <f aca="false">C15/450</f>
        <v>9.06609161784209</v>
      </c>
      <c r="E15" s="188"/>
      <c r="F15" s="190" t="s">
        <v>189</v>
      </c>
      <c r="G15" s="191" t="n">
        <v>1</v>
      </c>
      <c r="H15" s="192" t="n">
        <f aca="false">C7</f>
        <v>4079.74122802894</v>
      </c>
      <c r="I15" s="192" t="n">
        <f aca="false">H15/2500</f>
        <v>1.63189649121158</v>
      </c>
    </row>
    <row r="16" customFormat="false" ht="12.75" hidden="false" customHeight="true" outlineLevel="0" collapsed="false">
      <c r="A16" s="190"/>
      <c r="B16" s="191" t="n">
        <v>450</v>
      </c>
      <c r="C16" s="192"/>
      <c r="D16" s="192"/>
      <c r="E16" s="188"/>
      <c r="F16" s="190"/>
      <c r="G16" s="191" t="n">
        <v>2500</v>
      </c>
      <c r="H16" s="192"/>
      <c r="I16" s="192"/>
    </row>
    <row r="17" customFormat="false" ht="12.75" hidden="false" customHeight="true" outlineLevel="0" collapsed="false">
      <c r="A17" s="193" t="s">
        <v>190</v>
      </c>
      <c r="B17" s="193"/>
      <c r="C17" s="193"/>
      <c r="D17" s="194" t="n">
        <f aca="false">D13+D15</f>
        <v>9.06609161784209</v>
      </c>
      <c r="E17" s="188"/>
      <c r="F17" s="193" t="s">
        <v>190</v>
      </c>
      <c r="G17" s="193"/>
      <c r="H17" s="193"/>
      <c r="I17" s="194" t="n">
        <f aca="false">I13+I15</f>
        <v>1.63189649121158</v>
      </c>
    </row>
    <row r="18" customFormat="false" ht="12.75" hidden="false" customHeight="true" outlineLevel="0" collapsed="false">
      <c r="A18" s="195"/>
      <c r="B18" s="195"/>
      <c r="C18" s="195"/>
      <c r="D18" s="195"/>
      <c r="E18" s="188"/>
      <c r="F18" s="195"/>
      <c r="G18" s="195"/>
      <c r="H18" s="195"/>
      <c r="I18" s="195"/>
    </row>
    <row r="19" customFormat="false" ht="12.75" hidden="false" customHeight="true" outlineLevel="0" collapsed="false">
      <c r="A19" s="187" t="s">
        <v>195</v>
      </c>
      <c r="B19" s="187"/>
      <c r="C19" s="187"/>
      <c r="D19" s="187"/>
      <c r="E19" s="188"/>
      <c r="F19" s="187" t="s">
        <v>196</v>
      </c>
      <c r="G19" s="187"/>
      <c r="H19" s="187"/>
      <c r="I19" s="187"/>
    </row>
    <row r="20" customFormat="false" ht="12.75" hidden="false" customHeight="true" outlineLevel="0" collapsed="false">
      <c r="A20" s="189" t="s">
        <v>182</v>
      </c>
      <c r="B20" s="189" t="s">
        <v>183</v>
      </c>
      <c r="C20" s="189" t="s">
        <v>184</v>
      </c>
      <c r="D20" s="189" t="s">
        <v>185</v>
      </c>
      <c r="E20" s="188"/>
      <c r="F20" s="189" t="s">
        <v>182</v>
      </c>
      <c r="G20" s="189" t="s">
        <v>183</v>
      </c>
      <c r="H20" s="189" t="s">
        <v>184</v>
      </c>
      <c r="I20" s="189" t="s">
        <v>185</v>
      </c>
    </row>
    <row r="21" customFormat="false" ht="12.75" hidden="false" customHeight="true" outlineLevel="0" collapsed="false">
      <c r="A21" s="190" t="s">
        <v>186</v>
      </c>
      <c r="B21" s="191" t="n">
        <v>1</v>
      </c>
      <c r="C21" s="192" t="n">
        <v>0</v>
      </c>
      <c r="D21" s="192" t="n">
        <v>0</v>
      </c>
      <c r="E21" s="188"/>
      <c r="F21" s="190" t="s">
        <v>186</v>
      </c>
      <c r="G21" s="191" t="n">
        <v>1</v>
      </c>
      <c r="H21" s="192" t="n">
        <v>0</v>
      </c>
      <c r="I21" s="192" t="n">
        <v>0</v>
      </c>
    </row>
    <row r="22" customFormat="false" ht="12.75" hidden="false" customHeight="true" outlineLevel="0" collapsed="false">
      <c r="A22" s="190"/>
      <c r="B22" s="191" t="s">
        <v>187</v>
      </c>
      <c r="C22" s="192"/>
      <c r="D22" s="192"/>
      <c r="E22" s="188"/>
      <c r="F22" s="190"/>
      <c r="G22" s="191" t="s">
        <v>197</v>
      </c>
      <c r="H22" s="192"/>
      <c r="I22" s="192"/>
    </row>
    <row r="23" customFormat="false" ht="12.75" hidden="false" customHeight="true" outlineLevel="0" collapsed="false">
      <c r="A23" s="190" t="s">
        <v>189</v>
      </c>
      <c r="B23" s="191" t="n">
        <v>1</v>
      </c>
      <c r="C23" s="192" t="n">
        <f aca="false">C7</f>
        <v>4079.74122802894</v>
      </c>
      <c r="D23" s="192" t="n">
        <v>0</v>
      </c>
      <c r="E23" s="188"/>
      <c r="F23" s="190" t="s">
        <v>189</v>
      </c>
      <c r="G23" s="191" t="n">
        <v>1</v>
      </c>
      <c r="H23" s="192" t="n">
        <f aca="false">C7</f>
        <v>4079.74122802894</v>
      </c>
      <c r="I23" s="192" t="n">
        <f aca="false">H23/1500</f>
        <v>2.71982748535263</v>
      </c>
    </row>
    <row r="24" customFormat="false" ht="12.75" hidden="false" customHeight="true" outlineLevel="0" collapsed="false">
      <c r="A24" s="190"/>
      <c r="B24" s="191" t="n">
        <v>0</v>
      </c>
      <c r="C24" s="192"/>
      <c r="D24" s="192"/>
      <c r="E24" s="188"/>
      <c r="F24" s="190"/>
      <c r="G24" s="191" t="n">
        <v>1500</v>
      </c>
      <c r="H24" s="192"/>
      <c r="I24" s="192"/>
    </row>
    <row r="25" customFormat="false" ht="12.75" hidden="false" customHeight="true" outlineLevel="0" collapsed="false">
      <c r="A25" s="193" t="s">
        <v>190</v>
      </c>
      <c r="B25" s="193"/>
      <c r="C25" s="193"/>
      <c r="D25" s="194" t="n">
        <f aca="false">D21+D23</f>
        <v>0</v>
      </c>
      <c r="E25" s="188"/>
      <c r="F25" s="193" t="s">
        <v>190</v>
      </c>
      <c r="G25" s="193"/>
      <c r="H25" s="193"/>
      <c r="I25" s="194" t="n">
        <f aca="false">I21+I23</f>
        <v>2.71982748535263</v>
      </c>
    </row>
    <row r="26" customFormat="false" ht="12.75" hidden="false" customHeight="true" outlineLevel="0" collapsed="false">
      <c r="A26" s="195"/>
      <c r="B26" s="195"/>
      <c r="C26" s="195"/>
      <c r="D26" s="195"/>
      <c r="E26" s="188"/>
      <c r="F26" s="8"/>
      <c r="G26" s="8"/>
      <c r="H26" s="8"/>
      <c r="I26" s="8"/>
    </row>
    <row r="27" customFormat="false" ht="12.75" hidden="false" customHeight="true" outlineLevel="0" collapsed="false">
      <c r="A27" s="187" t="s">
        <v>198</v>
      </c>
      <c r="B27" s="187"/>
      <c r="C27" s="187"/>
      <c r="D27" s="187"/>
      <c r="E27" s="188"/>
      <c r="F27" s="196"/>
      <c r="G27" s="196"/>
      <c r="H27" s="196"/>
      <c r="I27" s="196"/>
    </row>
    <row r="28" customFormat="false" ht="12.75" hidden="false" customHeight="true" outlineLevel="0" collapsed="false">
      <c r="A28" s="189" t="s">
        <v>182</v>
      </c>
      <c r="B28" s="189" t="s">
        <v>183</v>
      </c>
      <c r="C28" s="189" t="s">
        <v>184</v>
      </c>
      <c r="D28" s="189" t="s">
        <v>185</v>
      </c>
      <c r="E28" s="188"/>
      <c r="F28" s="197"/>
      <c r="G28" s="197"/>
      <c r="H28" s="197"/>
      <c r="I28" s="197"/>
    </row>
    <row r="29" customFormat="false" ht="12.75" hidden="false" customHeight="true" outlineLevel="0" collapsed="false">
      <c r="A29" s="190" t="s">
        <v>186</v>
      </c>
      <c r="B29" s="191" t="n">
        <v>1</v>
      </c>
      <c r="C29" s="192" t="n">
        <v>0</v>
      </c>
      <c r="D29" s="192" t="n">
        <v>0</v>
      </c>
      <c r="E29" s="188"/>
      <c r="F29" s="196"/>
      <c r="G29" s="197"/>
      <c r="H29" s="196"/>
      <c r="I29" s="196"/>
    </row>
    <row r="30" customFormat="false" ht="12.75" hidden="false" customHeight="true" outlineLevel="0" collapsed="false">
      <c r="A30" s="190"/>
      <c r="B30" s="191" t="s">
        <v>199</v>
      </c>
      <c r="C30" s="192"/>
      <c r="D30" s="192"/>
      <c r="E30" s="188"/>
      <c r="F30" s="196"/>
      <c r="G30" s="197"/>
      <c r="H30" s="196"/>
      <c r="I30" s="196"/>
    </row>
    <row r="31" customFormat="false" ht="12.75" hidden="false" customHeight="true" outlineLevel="0" collapsed="false">
      <c r="A31" s="190" t="s">
        <v>189</v>
      </c>
      <c r="B31" s="191" t="n">
        <v>1</v>
      </c>
      <c r="C31" s="192" t="n">
        <f aca="false">'SERVENTE COM INSALUBRIDADE'!F213</f>
        <v>5013.18118733596</v>
      </c>
      <c r="D31" s="192" t="n">
        <f aca="false">C31/B32</f>
        <v>16.7106039577865</v>
      </c>
      <c r="E31" s="188"/>
      <c r="F31" s="196"/>
      <c r="G31" s="197"/>
      <c r="H31" s="198"/>
      <c r="I31" s="198"/>
    </row>
    <row r="32" customFormat="false" ht="12.75" hidden="false" customHeight="true" outlineLevel="0" collapsed="false">
      <c r="A32" s="190"/>
      <c r="B32" s="191" t="n">
        <v>300</v>
      </c>
      <c r="C32" s="192"/>
      <c r="D32" s="192"/>
      <c r="E32" s="188"/>
      <c r="F32" s="196"/>
      <c r="G32" s="197"/>
      <c r="H32" s="198"/>
      <c r="I32" s="198"/>
    </row>
    <row r="33" customFormat="false" ht="12.75" hidden="false" customHeight="true" outlineLevel="0" collapsed="false">
      <c r="A33" s="193" t="s">
        <v>190</v>
      </c>
      <c r="B33" s="193"/>
      <c r="C33" s="193"/>
      <c r="D33" s="194" t="n">
        <f aca="false">D29+D31</f>
        <v>16.7106039577865</v>
      </c>
      <c r="E33" s="188"/>
      <c r="F33" s="199"/>
      <c r="G33" s="199"/>
      <c r="H33" s="199"/>
      <c r="I33" s="200"/>
    </row>
    <row r="36" customFormat="false" ht="12.8" hidden="false" customHeight="fals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1">
    <mergeCell ref="A1:I2"/>
    <mergeCell ref="A3:D3"/>
    <mergeCell ref="E3:E3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  <mergeCell ref="A27:D27"/>
    <mergeCell ref="F27:I27"/>
    <mergeCell ref="A29:A30"/>
    <mergeCell ref="C29:C30"/>
    <mergeCell ref="D29:D30"/>
    <mergeCell ref="F29:F30"/>
    <mergeCell ref="H29:H30"/>
    <mergeCell ref="I29:I30"/>
    <mergeCell ref="A31:A32"/>
    <mergeCell ref="C31:C32"/>
    <mergeCell ref="D31:D32"/>
    <mergeCell ref="F31:F32"/>
    <mergeCell ref="H31:H32"/>
    <mergeCell ref="I31:I32"/>
    <mergeCell ref="A33:C33"/>
  </mergeCells>
  <printOptions headings="false" gridLines="false" gridLinesSet="true" horizontalCentered="false" verticalCentered="false"/>
  <pageMargins left="0.39375" right="0.39375" top="0.708333333333333" bottom="0.70833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31" activeCellId="0" sqref="D31"/>
    </sheetView>
  </sheetViews>
  <sheetFormatPr defaultRowHeight="12.75" outlineLevelRow="0" outlineLevelCol="0"/>
  <cols>
    <col collapsed="false" customWidth="true" hidden="false" outlineLevel="0" max="1" min="1" style="0" width="16.53"/>
    <col collapsed="false" customWidth="true" hidden="false" outlineLevel="0" max="2" min="2" style="0" width="17.11"/>
    <col collapsed="false" customWidth="true" hidden="false" outlineLevel="0" max="3" min="3" style="0" width="20.23"/>
    <col collapsed="false" customWidth="true" hidden="false" outlineLevel="0" max="4" min="4" style="0" width="12.85"/>
    <col collapsed="false" customWidth="true" hidden="false" outlineLevel="0" max="5" min="5" style="0" width="5.43"/>
    <col collapsed="false" customWidth="true" hidden="false" outlineLevel="0" max="6" min="6" style="0" width="16.53"/>
    <col collapsed="false" customWidth="true" hidden="false" outlineLevel="0" max="7" min="7" style="0" width="17.11"/>
    <col collapsed="false" customWidth="true" hidden="false" outlineLevel="0" max="8" min="8" style="0" width="20.23"/>
    <col collapsed="false" customWidth="true" hidden="false" outlineLevel="0" max="9" min="9" style="0" width="13.31"/>
    <col collapsed="false" customWidth="true" hidden="false" outlineLevel="0" max="17" min="10" style="0" width="10.12"/>
    <col collapsed="false" customWidth="true" hidden="false" outlineLevel="0" max="26" min="18" style="0" width="7.68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186" t="s">
        <v>200</v>
      </c>
      <c r="B1" s="186"/>
      <c r="C1" s="186"/>
      <c r="D1" s="186"/>
      <c r="E1" s="186"/>
      <c r="F1" s="186"/>
      <c r="G1" s="186"/>
      <c r="H1" s="186"/>
      <c r="I1" s="186"/>
    </row>
    <row r="2" s="88" customFormat="true" ht="14.25" hidden="false" customHeight="true" outlineLevel="0" collapsed="false">
      <c r="A2" s="186"/>
      <c r="B2" s="186"/>
      <c r="C2" s="186"/>
      <c r="D2" s="186"/>
      <c r="E2" s="186"/>
      <c r="F2" s="186"/>
      <c r="G2" s="186"/>
      <c r="H2" s="186"/>
      <c r="I2" s="186"/>
    </row>
    <row r="3" customFormat="false" ht="14.25" hidden="false" customHeight="true" outlineLevel="0" collapsed="false">
      <c r="A3" s="187" t="s">
        <v>201</v>
      </c>
      <c r="B3" s="187"/>
      <c r="C3" s="187"/>
      <c r="D3" s="187"/>
      <c r="E3" s="201"/>
      <c r="F3" s="187" t="s">
        <v>202</v>
      </c>
      <c r="G3" s="187"/>
      <c r="H3" s="187"/>
      <c r="I3" s="187"/>
    </row>
    <row r="4" customFormat="false" ht="14.25" hidden="false" customHeight="true" outlineLevel="0" collapsed="false">
      <c r="A4" s="189" t="s">
        <v>182</v>
      </c>
      <c r="B4" s="189" t="s">
        <v>183</v>
      </c>
      <c r="C4" s="189" t="s">
        <v>184</v>
      </c>
      <c r="D4" s="189" t="s">
        <v>185</v>
      </c>
      <c r="E4" s="201"/>
      <c r="F4" s="189" t="s">
        <v>182</v>
      </c>
      <c r="G4" s="189" t="s">
        <v>183</v>
      </c>
      <c r="H4" s="189" t="s">
        <v>184</v>
      </c>
      <c r="I4" s="189" t="s">
        <v>185</v>
      </c>
    </row>
    <row r="5" customFormat="false" ht="14.25" hidden="false" customHeight="true" outlineLevel="0" collapsed="false">
      <c r="A5" s="190" t="s">
        <v>186</v>
      </c>
      <c r="B5" s="191" t="n">
        <v>1</v>
      </c>
      <c r="C5" s="192" t="n">
        <v>0</v>
      </c>
      <c r="D5" s="192" t="n">
        <v>0</v>
      </c>
      <c r="E5" s="201"/>
      <c r="F5" s="190" t="s">
        <v>186</v>
      </c>
      <c r="G5" s="191" t="n">
        <v>1</v>
      </c>
      <c r="H5" s="192" t="n">
        <v>0</v>
      </c>
      <c r="I5" s="192" t="n">
        <v>0</v>
      </c>
    </row>
    <row r="6" customFormat="false" ht="14.25" hidden="false" customHeight="true" outlineLevel="0" collapsed="false">
      <c r="A6" s="190"/>
      <c r="B6" s="191" t="s">
        <v>187</v>
      </c>
      <c r="C6" s="192"/>
      <c r="D6" s="192"/>
      <c r="E6" s="201"/>
      <c r="F6" s="190"/>
      <c r="G6" s="191" t="s">
        <v>203</v>
      </c>
      <c r="H6" s="192"/>
      <c r="I6" s="192"/>
    </row>
    <row r="7" customFormat="false" ht="14.25" hidden="false" customHeight="true" outlineLevel="0" collapsed="false">
      <c r="A7" s="190" t="s">
        <v>189</v>
      </c>
      <c r="B7" s="191" t="n">
        <v>1</v>
      </c>
      <c r="C7" s="192" t="n">
        <f aca="false">'SERVENTE SEM INSALUBRIDADE'!C206</f>
        <v>4079.74122802894</v>
      </c>
      <c r="D7" s="192" t="n">
        <v>0</v>
      </c>
      <c r="E7" s="201"/>
      <c r="F7" s="190" t="s">
        <v>189</v>
      </c>
      <c r="G7" s="191" t="n">
        <v>1</v>
      </c>
      <c r="H7" s="192" t="n">
        <f aca="false">C7</f>
        <v>4079.74122802894</v>
      </c>
      <c r="I7" s="192" t="n">
        <f aca="false">H7/9000</f>
        <v>0.453304580892105</v>
      </c>
    </row>
    <row r="8" customFormat="false" ht="14.25" hidden="false" customHeight="true" outlineLevel="0" collapsed="false">
      <c r="A8" s="190"/>
      <c r="B8" s="191" t="n">
        <v>0</v>
      </c>
      <c r="C8" s="192"/>
      <c r="D8" s="192"/>
      <c r="E8" s="201"/>
      <c r="F8" s="190"/>
      <c r="G8" s="191" t="n">
        <v>9000</v>
      </c>
      <c r="H8" s="192"/>
      <c r="I8" s="192"/>
    </row>
    <row r="9" customFormat="false" ht="14.25" hidden="false" customHeight="true" outlineLevel="0" collapsed="false">
      <c r="A9" s="193" t="s">
        <v>190</v>
      </c>
      <c r="B9" s="193"/>
      <c r="C9" s="193"/>
      <c r="D9" s="194" t="n">
        <f aca="false">D5+D7</f>
        <v>0</v>
      </c>
      <c r="E9" s="201"/>
      <c r="F9" s="193" t="s">
        <v>190</v>
      </c>
      <c r="G9" s="193"/>
      <c r="H9" s="193"/>
      <c r="I9" s="194" t="n">
        <f aca="false">I5+I7</f>
        <v>0.453304580892105</v>
      </c>
    </row>
    <row r="10" customFormat="false" ht="12.75" hidden="false" customHeight="true" outlineLevel="0" collapsed="false">
      <c r="A10" s="195"/>
      <c r="B10" s="195"/>
      <c r="C10" s="195"/>
      <c r="D10" s="195"/>
      <c r="E10" s="201"/>
      <c r="F10" s="195"/>
      <c r="G10" s="195"/>
      <c r="H10" s="195"/>
      <c r="I10" s="195"/>
    </row>
    <row r="11" customFormat="false" ht="12.75" hidden="false" customHeight="true" outlineLevel="0" collapsed="false">
      <c r="A11" s="187" t="s">
        <v>204</v>
      </c>
      <c r="B11" s="187"/>
      <c r="C11" s="187"/>
      <c r="D11" s="187"/>
      <c r="E11" s="201"/>
      <c r="F11" s="187" t="s">
        <v>205</v>
      </c>
      <c r="G11" s="187"/>
      <c r="H11" s="187"/>
      <c r="I11" s="187"/>
    </row>
    <row r="12" s="88" customFormat="true" ht="12.75" hidden="false" customHeight="true" outlineLevel="0" collapsed="false">
      <c r="A12" s="189" t="s">
        <v>182</v>
      </c>
      <c r="B12" s="189" t="s">
        <v>183</v>
      </c>
      <c r="C12" s="189" t="s">
        <v>184</v>
      </c>
      <c r="D12" s="189" t="s">
        <v>185</v>
      </c>
      <c r="E12" s="201"/>
      <c r="F12" s="189" t="s">
        <v>182</v>
      </c>
      <c r="G12" s="189" t="s">
        <v>183</v>
      </c>
      <c r="H12" s="189" t="s">
        <v>184</v>
      </c>
      <c r="I12" s="189" t="s">
        <v>185</v>
      </c>
    </row>
    <row r="13" customFormat="false" ht="12.75" hidden="false" customHeight="true" outlineLevel="0" collapsed="false">
      <c r="A13" s="190" t="s">
        <v>186</v>
      </c>
      <c r="B13" s="191" t="n">
        <v>1</v>
      </c>
      <c r="C13" s="192" t="n">
        <v>0</v>
      </c>
      <c r="D13" s="192" t="n">
        <v>0</v>
      </c>
      <c r="E13" s="201"/>
      <c r="F13" s="190" t="s">
        <v>186</v>
      </c>
      <c r="G13" s="191" t="n">
        <v>1</v>
      </c>
      <c r="H13" s="192" t="n">
        <v>0</v>
      </c>
      <c r="I13" s="192" t="n">
        <v>0</v>
      </c>
    </row>
    <row r="14" customFormat="false" ht="12.75" hidden="false" customHeight="true" outlineLevel="0" collapsed="false">
      <c r="A14" s="190"/>
      <c r="B14" s="191" t="s">
        <v>187</v>
      </c>
      <c r="C14" s="192"/>
      <c r="D14" s="192"/>
      <c r="E14" s="201"/>
      <c r="F14" s="190"/>
      <c r="G14" s="191" t="s">
        <v>206</v>
      </c>
      <c r="H14" s="192"/>
      <c r="I14" s="192"/>
    </row>
    <row r="15" customFormat="false" ht="12.75" hidden="false" customHeight="true" outlineLevel="0" collapsed="false">
      <c r="A15" s="190" t="s">
        <v>189</v>
      </c>
      <c r="B15" s="191" t="n">
        <v>1</v>
      </c>
      <c r="C15" s="192" t="n">
        <f aca="false">C7</f>
        <v>4079.74122802894</v>
      </c>
      <c r="D15" s="192" t="n">
        <v>0</v>
      </c>
      <c r="E15" s="201"/>
      <c r="F15" s="190" t="s">
        <v>189</v>
      </c>
      <c r="G15" s="191" t="n">
        <v>1</v>
      </c>
      <c r="H15" s="192" t="n">
        <f aca="false">C7</f>
        <v>4079.74122802894</v>
      </c>
      <c r="I15" s="192" t="n">
        <f aca="false">H15/2700</f>
        <v>1.51101526964035</v>
      </c>
    </row>
    <row r="16" customFormat="false" ht="12.75" hidden="false" customHeight="true" outlineLevel="0" collapsed="false">
      <c r="A16" s="190"/>
      <c r="B16" s="191" t="n">
        <v>0</v>
      </c>
      <c r="C16" s="192"/>
      <c r="D16" s="192"/>
      <c r="E16" s="201"/>
      <c r="F16" s="190"/>
      <c r="G16" s="191" t="n">
        <v>2700</v>
      </c>
      <c r="H16" s="192"/>
      <c r="I16" s="192"/>
    </row>
    <row r="17" customFormat="false" ht="12.75" hidden="false" customHeight="true" outlineLevel="0" collapsed="false">
      <c r="A17" s="193" t="s">
        <v>190</v>
      </c>
      <c r="B17" s="193"/>
      <c r="C17" s="193"/>
      <c r="D17" s="194" t="n">
        <f aca="false">D13+D15</f>
        <v>0</v>
      </c>
      <c r="E17" s="201"/>
      <c r="F17" s="193" t="s">
        <v>190</v>
      </c>
      <c r="G17" s="193"/>
      <c r="H17" s="193"/>
      <c r="I17" s="194" t="n">
        <f aca="false">I13+I15</f>
        <v>1.51101526964035</v>
      </c>
    </row>
    <row r="18" customFormat="false" ht="12.75" hidden="false" customHeight="true" outlineLevel="0" collapsed="false">
      <c r="A18" s="195"/>
      <c r="B18" s="195"/>
      <c r="C18" s="195"/>
      <c r="D18" s="195"/>
      <c r="E18" s="201"/>
      <c r="F18" s="195"/>
      <c r="G18" s="195"/>
      <c r="H18" s="195"/>
      <c r="I18" s="195"/>
    </row>
    <row r="19" customFormat="false" ht="12.75" hidden="false" customHeight="true" outlineLevel="0" collapsed="false">
      <c r="A19" s="187" t="s">
        <v>207</v>
      </c>
      <c r="B19" s="187"/>
      <c r="C19" s="187"/>
      <c r="D19" s="187"/>
      <c r="E19" s="201"/>
      <c r="F19" s="187" t="s">
        <v>208</v>
      </c>
      <c r="G19" s="187"/>
      <c r="H19" s="187"/>
      <c r="I19" s="187"/>
    </row>
    <row r="20" customFormat="false" ht="12.75" hidden="false" customHeight="true" outlineLevel="0" collapsed="false">
      <c r="A20" s="189" t="s">
        <v>182</v>
      </c>
      <c r="B20" s="189" t="s">
        <v>183</v>
      </c>
      <c r="C20" s="189" t="s">
        <v>184</v>
      </c>
      <c r="D20" s="189" t="s">
        <v>185</v>
      </c>
      <c r="E20" s="201"/>
      <c r="F20" s="189" t="s">
        <v>182</v>
      </c>
      <c r="G20" s="189" t="s">
        <v>183</v>
      </c>
      <c r="H20" s="189" t="s">
        <v>184</v>
      </c>
      <c r="I20" s="189" t="s">
        <v>185</v>
      </c>
    </row>
    <row r="21" customFormat="false" ht="12.75" hidden="false" customHeight="true" outlineLevel="0" collapsed="false">
      <c r="A21" s="190" t="s">
        <v>186</v>
      </c>
      <c r="B21" s="191" t="n">
        <v>1</v>
      </c>
      <c r="C21" s="192" t="n">
        <v>0</v>
      </c>
      <c r="D21" s="192" t="n">
        <v>0</v>
      </c>
      <c r="E21" s="201"/>
      <c r="F21" s="190" t="s">
        <v>186</v>
      </c>
      <c r="G21" s="191" t="n">
        <v>1</v>
      </c>
      <c r="H21" s="192" t="n">
        <v>0</v>
      </c>
      <c r="I21" s="192" t="n">
        <v>0</v>
      </c>
    </row>
    <row r="22" customFormat="false" ht="12.75" hidden="false" customHeight="true" outlineLevel="0" collapsed="false">
      <c r="A22" s="190"/>
      <c r="B22" s="191" t="s">
        <v>187</v>
      </c>
      <c r="C22" s="192"/>
      <c r="D22" s="192"/>
      <c r="E22" s="201"/>
      <c r="F22" s="190"/>
      <c r="G22" s="191" t="s">
        <v>187</v>
      </c>
      <c r="H22" s="192"/>
      <c r="I22" s="192"/>
    </row>
    <row r="23" customFormat="false" ht="12.75" hidden="false" customHeight="true" outlineLevel="0" collapsed="false">
      <c r="A23" s="190" t="s">
        <v>189</v>
      </c>
      <c r="B23" s="191" t="n">
        <v>1</v>
      </c>
      <c r="C23" s="192" t="n">
        <f aca="false">C7</f>
        <v>4079.74122802894</v>
      </c>
      <c r="D23" s="192" t="n">
        <v>0</v>
      </c>
      <c r="E23" s="201"/>
      <c r="F23" s="190" t="s">
        <v>189</v>
      </c>
      <c r="G23" s="191" t="n">
        <v>1</v>
      </c>
      <c r="H23" s="192" t="n">
        <f aca="false">C7</f>
        <v>4079.74122802894</v>
      </c>
      <c r="I23" s="192" t="n">
        <v>0</v>
      </c>
    </row>
    <row r="24" customFormat="false" ht="12.75" hidden="false" customHeight="true" outlineLevel="0" collapsed="false">
      <c r="A24" s="190"/>
      <c r="B24" s="191" t="n">
        <v>0</v>
      </c>
      <c r="C24" s="192"/>
      <c r="D24" s="192"/>
      <c r="E24" s="201"/>
      <c r="F24" s="190"/>
      <c r="G24" s="191" t="n">
        <v>0</v>
      </c>
      <c r="H24" s="192"/>
      <c r="I24" s="192"/>
    </row>
    <row r="25" customFormat="false" ht="12.75" hidden="false" customHeight="true" outlineLevel="0" collapsed="false">
      <c r="A25" s="193" t="s">
        <v>190</v>
      </c>
      <c r="B25" s="193"/>
      <c r="C25" s="193"/>
      <c r="D25" s="194" t="n">
        <f aca="false">D21+D23</f>
        <v>0</v>
      </c>
      <c r="E25" s="201"/>
      <c r="F25" s="193" t="s">
        <v>190</v>
      </c>
      <c r="G25" s="193"/>
      <c r="H25" s="193"/>
      <c r="I25" s="194" t="n">
        <f aca="false">I21+I23</f>
        <v>0</v>
      </c>
    </row>
    <row r="26" customFormat="false" ht="12.75" hidden="false" customHeight="true" outlineLevel="0" collapsed="false">
      <c r="A26" s="195"/>
      <c r="B26" s="195"/>
      <c r="C26" s="195"/>
      <c r="D26" s="195"/>
      <c r="E26" s="201"/>
      <c r="F26" s="195"/>
      <c r="G26" s="195"/>
      <c r="H26" s="195"/>
      <c r="I26" s="195"/>
    </row>
    <row r="41" customFormat="false" ht="14.25" hidden="false" customHeight="true" outlineLevel="0" collapsed="false"/>
    <row r="42" customFormat="false" ht="14.2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6">
    <mergeCell ref="A1:I2"/>
    <mergeCell ref="A3:D3"/>
    <mergeCell ref="E3:E26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</mergeCells>
  <printOptions headings="false" gridLines="false" gridLinesSet="true" horizontalCentered="false" verticalCentered="false"/>
  <pageMargins left="0.39375" right="0.39375" top="0.708333333333333" bottom="0.70833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15" activeCellId="0" sqref="K15"/>
    </sheetView>
  </sheetViews>
  <sheetFormatPr defaultRowHeight="12.75" outlineLevelRow="0" outlineLevelCol="0"/>
  <cols>
    <col collapsed="false" customWidth="true" hidden="false" outlineLevel="0" max="1" min="1" style="0" width="15.53"/>
    <col collapsed="false" customWidth="true" hidden="false" outlineLevel="0" max="2" min="2" style="0" width="16.43"/>
    <col collapsed="false" customWidth="true" hidden="false" outlineLevel="0" max="3" min="3" style="0" width="20.95"/>
    <col collapsed="false" customWidth="true" hidden="false" outlineLevel="0" max="4" min="4" style="0" width="32.74"/>
    <col collapsed="false" customWidth="true" hidden="false" outlineLevel="0" max="5" min="5" style="0" width="11.23"/>
    <col collapsed="false" customWidth="true" hidden="false" outlineLevel="0" max="6" min="6" style="0" width="20.23"/>
    <col collapsed="false" customWidth="true" hidden="false" outlineLevel="0" max="7" min="7" style="0" width="12.5"/>
    <col collapsed="false" customWidth="true" hidden="false" outlineLevel="0" max="8" min="8" style="0" width="17.82"/>
    <col collapsed="false" customWidth="true" hidden="false" outlineLevel="0" max="9" min="9" style="0" width="9.85"/>
    <col collapsed="false" customWidth="true" hidden="false" outlineLevel="0" max="1025" min="10" style="0" width="8.67"/>
  </cols>
  <sheetData>
    <row r="1" customFormat="false" ht="12.8" hidden="false" customHeight="false" outlineLevel="0" collapsed="false">
      <c r="A1" s="186" t="s">
        <v>209</v>
      </c>
      <c r="B1" s="186"/>
      <c r="C1" s="186"/>
      <c r="D1" s="186"/>
      <c r="E1" s="186"/>
      <c r="F1" s="186"/>
      <c r="G1" s="186"/>
    </row>
    <row r="2" s="88" customFormat="true" ht="12.8" hidden="false" customHeight="false" outlineLevel="0" collapsed="false">
      <c r="A2" s="187" t="s">
        <v>210</v>
      </c>
      <c r="B2" s="187"/>
      <c r="C2" s="187"/>
      <c r="D2" s="187"/>
      <c r="E2" s="187"/>
      <c r="F2" s="187"/>
      <c r="G2" s="187"/>
    </row>
    <row r="3" customFormat="false" ht="12.8" hidden="false" customHeight="false" outlineLevel="0" collapsed="false">
      <c r="A3" s="202" t="s">
        <v>182</v>
      </c>
      <c r="B3" s="203" t="s">
        <v>183</v>
      </c>
      <c r="C3" s="203" t="s">
        <v>211</v>
      </c>
      <c r="D3" s="203" t="s">
        <v>212</v>
      </c>
      <c r="E3" s="189" t="s">
        <v>213</v>
      </c>
      <c r="F3" s="203" t="s">
        <v>184</v>
      </c>
      <c r="G3" s="203" t="s">
        <v>185</v>
      </c>
    </row>
    <row r="4" customFormat="false" ht="12.8" hidden="false" customHeight="false" outlineLevel="0" collapsed="false">
      <c r="A4" s="204" t="s">
        <v>186</v>
      </c>
      <c r="B4" s="191" t="n">
        <v>1</v>
      </c>
      <c r="C4" s="190" t="n">
        <v>16</v>
      </c>
      <c r="D4" s="191" t="n">
        <v>1</v>
      </c>
      <c r="E4" s="205" t="n">
        <v>0</v>
      </c>
      <c r="F4" s="192" t="n">
        <v>0</v>
      </c>
      <c r="G4" s="192" t="n">
        <v>0</v>
      </c>
      <c r="H4" s="206" t="n">
        <f aca="false">1/160</f>
        <v>0.00625</v>
      </c>
      <c r="I4" s="88"/>
      <c r="J4" s="88"/>
    </row>
    <row r="5" customFormat="false" ht="12.8" hidden="false" customHeight="false" outlineLevel="0" collapsed="false">
      <c r="A5" s="204"/>
      <c r="B5" s="191" t="s">
        <v>214</v>
      </c>
      <c r="C5" s="190"/>
      <c r="D5" s="207" t="n">
        <v>188.76</v>
      </c>
      <c r="E5" s="205"/>
      <c r="F5" s="192"/>
      <c r="G5" s="192"/>
      <c r="H5" s="206" t="n">
        <f aca="false">1/188.76</f>
        <v>0.00529773257045984</v>
      </c>
      <c r="I5" s="88"/>
      <c r="J5" s="88"/>
    </row>
    <row r="6" customFormat="false" ht="12.8" hidden="false" customHeight="false" outlineLevel="0" collapsed="false">
      <c r="A6" s="204" t="s">
        <v>189</v>
      </c>
      <c r="B6" s="191" t="n">
        <v>1</v>
      </c>
      <c r="C6" s="190" t="n">
        <v>16</v>
      </c>
      <c r="D6" s="191" t="n">
        <v>1</v>
      </c>
      <c r="E6" s="208" t="n">
        <f aca="false">(D6/D7)*C6*(B6/B7)</f>
        <v>0.000529773257045984</v>
      </c>
      <c r="F6" s="192" t="n">
        <f aca="false">'SERVENTE SEM INSALUBRIDADE'!C206</f>
        <v>4079.74122802894</v>
      </c>
      <c r="G6" s="192" t="n">
        <f aca="false">F6*0.00053</f>
        <v>2.16226285085534</v>
      </c>
      <c r="H6" s="209" t="n">
        <f aca="false">H4*H5*16</f>
        <v>0.000529773257045984</v>
      </c>
    </row>
    <row r="7" customFormat="false" ht="12.8" hidden="false" customHeight="false" outlineLevel="0" collapsed="false">
      <c r="A7" s="204"/>
      <c r="B7" s="191" t="n">
        <v>160</v>
      </c>
      <c r="C7" s="190"/>
      <c r="D7" s="207" t="n">
        <v>188.76</v>
      </c>
      <c r="E7" s="208"/>
      <c r="F7" s="192"/>
      <c r="G7" s="192"/>
      <c r="H7" s="209"/>
    </row>
    <row r="8" customFormat="false" ht="12.8" hidden="false" customHeight="false" outlineLevel="0" collapsed="false">
      <c r="A8" s="210" t="s">
        <v>215</v>
      </c>
      <c r="B8" s="210"/>
      <c r="C8" s="210"/>
      <c r="D8" s="210"/>
      <c r="E8" s="210"/>
      <c r="F8" s="210"/>
      <c r="G8" s="194" t="n">
        <f aca="false">G5+G6</f>
        <v>2.16226285085534</v>
      </c>
      <c r="H8" s="209"/>
    </row>
    <row r="9" customFormat="false" ht="12.8" hidden="false" customHeight="false" outlineLevel="0" collapsed="false">
      <c r="A9" s="187" t="s">
        <v>216</v>
      </c>
      <c r="B9" s="187"/>
      <c r="C9" s="187"/>
      <c r="D9" s="187"/>
      <c r="E9" s="187"/>
      <c r="F9" s="187"/>
      <c r="G9" s="187"/>
      <c r="H9" s="209"/>
    </row>
    <row r="10" customFormat="false" ht="12.8" hidden="false" customHeight="false" outlineLevel="0" collapsed="false">
      <c r="A10" s="202" t="s">
        <v>182</v>
      </c>
      <c r="B10" s="203" t="s">
        <v>183</v>
      </c>
      <c r="C10" s="203" t="s">
        <v>211</v>
      </c>
      <c r="D10" s="203" t="s">
        <v>212</v>
      </c>
      <c r="E10" s="189" t="s">
        <v>213</v>
      </c>
      <c r="F10" s="203" t="s">
        <v>184</v>
      </c>
      <c r="G10" s="203" t="s">
        <v>185</v>
      </c>
      <c r="H10" s="209"/>
    </row>
    <row r="11" customFormat="false" ht="12.8" hidden="false" customHeight="false" outlineLevel="0" collapsed="false">
      <c r="A11" s="204" t="s">
        <v>186</v>
      </c>
      <c r="B11" s="191" t="n">
        <v>1</v>
      </c>
      <c r="C11" s="190" t="n">
        <v>16</v>
      </c>
      <c r="D11" s="191" t="n">
        <v>1</v>
      </c>
      <c r="E11" s="205" t="n">
        <f aca="false">I11*C11*K11</f>
        <v>0</v>
      </c>
      <c r="F11" s="192" t="n">
        <v>0</v>
      </c>
      <c r="G11" s="192" t="n">
        <v>0</v>
      </c>
      <c r="H11" s="209" t="n">
        <f aca="false">1/380</f>
        <v>0.00263157894736842</v>
      </c>
    </row>
    <row r="12" customFormat="false" ht="12.8" hidden="false" customHeight="false" outlineLevel="0" collapsed="false">
      <c r="A12" s="211"/>
      <c r="B12" s="191" t="s">
        <v>217</v>
      </c>
      <c r="C12" s="190"/>
      <c r="D12" s="207" t="n">
        <v>0</v>
      </c>
      <c r="E12" s="205"/>
      <c r="F12" s="192"/>
      <c r="G12" s="192"/>
      <c r="H12" s="209" t="n">
        <f aca="false">1/188.76</f>
        <v>0.00529773257045984</v>
      </c>
    </row>
    <row r="13" customFormat="false" ht="12.8" hidden="false" customHeight="false" outlineLevel="0" collapsed="false">
      <c r="A13" s="204" t="s">
        <v>189</v>
      </c>
      <c r="B13" s="191" t="n">
        <v>1</v>
      </c>
      <c r="C13" s="190" t="n">
        <v>16</v>
      </c>
      <c r="D13" s="191" t="n">
        <v>1</v>
      </c>
      <c r="E13" s="208" t="n">
        <f aca="false">(D13/D14)*C13*(B13/B14)</f>
        <v>0.000223062424019362</v>
      </c>
      <c r="F13" s="192" t="n">
        <f aca="false">F6</f>
        <v>4079.74122802894</v>
      </c>
      <c r="G13" s="192" t="n">
        <f aca="false">F13*0.000223</f>
        <v>0.909782293850454</v>
      </c>
      <c r="H13" s="209" t="n">
        <f aca="false">H11*H12*16</f>
        <v>0.000223062424019362</v>
      </c>
    </row>
    <row r="14" customFormat="false" ht="12.8" hidden="false" customHeight="false" outlineLevel="0" collapsed="false">
      <c r="A14" s="211"/>
      <c r="B14" s="191" t="n">
        <v>380</v>
      </c>
      <c r="C14" s="190"/>
      <c r="D14" s="207" t="n">
        <v>188.76</v>
      </c>
      <c r="E14" s="208"/>
      <c r="F14" s="192"/>
      <c r="G14" s="192"/>
      <c r="H14" s="209"/>
    </row>
    <row r="15" customFormat="false" ht="12.8" hidden="false" customHeight="false" outlineLevel="0" collapsed="false">
      <c r="A15" s="210" t="s">
        <v>215</v>
      </c>
      <c r="B15" s="210"/>
      <c r="C15" s="210"/>
      <c r="D15" s="210"/>
      <c r="E15" s="210"/>
      <c r="F15" s="210"/>
      <c r="G15" s="194" t="n">
        <f aca="false">G11+G13</f>
        <v>0.909782293850454</v>
      </c>
      <c r="H15" s="209"/>
    </row>
    <row r="16" customFormat="false" ht="12.8" hidden="false" customHeight="false" outlineLevel="0" collapsed="false">
      <c r="A16" s="187" t="s">
        <v>218</v>
      </c>
      <c r="B16" s="187"/>
      <c r="C16" s="187"/>
      <c r="D16" s="187"/>
      <c r="E16" s="187"/>
      <c r="F16" s="187"/>
      <c r="G16" s="187"/>
      <c r="H16" s="209"/>
    </row>
    <row r="17" customFormat="false" ht="12.8" hidden="false" customHeight="false" outlineLevel="0" collapsed="false">
      <c r="A17" s="202" t="s">
        <v>182</v>
      </c>
      <c r="B17" s="203" t="s">
        <v>183</v>
      </c>
      <c r="C17" s="203" t="s">
        <v>211</v>
      </c>
      <c r="D17" s="203" t="s">
        <v>212</v>
      </c>
      <c r="E17" s="189" t="s">
        <v>213</v>
      </c>
      <c r="F17" s="203" t="s">
        <v>184</v>
      </c>
      <c r="G17" s="203" t="s">
        <v>185</v>
      </c>
      <c r="H17" s="209"/>
    </row>
    <row r="18" customFormat="false" ht="12.8" hidden="false" customHeight="false" outlineLevel="0" collapsed="false">
      <c r="A18" s="204" t="s">
        <v>186</v>
      </c>
      <c r="B18" s="191" t="n">
        <v>1</v>
      </c>
      <c r="C18" s="190" t="n">
        <v>16</v>
      </c>
      <c r="D18" s="191" t="n">
        <v>1</v>
      </c>
      <c r="E18" s="205" t="n">
        <f aca="false">I18*C18*K18</f>
        <v>0</v>
      </c>
      <c r="F18" s="192" t="n">
        <v>0</v>
      </c>
      <c r="G18" s="192" t="n">
        <v>0</v>
      </c>
      <c r="H18" s="209"/>
    </row>
    <row r="19" customFormat="false" ht="12.8" hidden="false" customHeight="false" outlineLevel="0" collapsed="false">
      <c r="A19" s="211"/>
      <c r="B19" s="191" t="s">
        <v>217</v>
      </c>
      <c r="C19" s="190"/>
      <c r="D19" s="207" t="n">
        <v>188.76</v>
      </c>
      <c r="E19" s="205"/>
      <c r="F19" s="192"/>
      <c r="G19" s="192"/>
      <c r="H19" s="209" t="n">
        <f aca="false">1/380</f>
        <v>0.00263157894736842</v>
      </c>
    </row>
    <row r="20" customFormat="false" ht="12.8" hidden="false" customHeight="false" outlineLevel="0" collapsed="false">
      <c r="A20" s="204" t="s">
        <v>189</v>
      </c>
      <c r="B20" s="191" t="n">
        <v>1</v>
      </c>
      <c r="C20" s="190" t="n">
        <v>16</v>
      </c>
      <c r="D20" s="191" t="n">
        <v>1</v>
      </c>
      <c r="E20" s="208" t="n">
        <f aca="false">(D20/D21)*C20*(B20/B21)</f>
        <v>0.000223062424019362</v>
      </c>
      <c r="F20" s="192" t="n">
        <f aca="false">F6</f>
        <v>4079.74122802894</v>
      </c>
      <c r="G20" s="192" t="n">
        <f aca="false">F20*0.000223</f>
        <v>0.909782293850454</v>
      </c>
      <c r="H20" s="209" t="n">
        <f aca="false">1/188.76</f>
        <v>0.00529773257045984</v>
      </c>
    </row>
    <row r="21" customFormat="false" ht="12.8" hidden="false" customHeight="false" outlineLevel="0" collapsed="false">
      <c r="A21" s="211"/>
      <c r="B21" s="191" t="n">
        <v>380</v>
      </c>
      <c r="C21" s="190"/>
      <c r="D21" s="207" t="n">
        <v>188.76</v>
      </c>
      <c r="E21" s="208"/>
      <c r="F21" s="192"/>
      <c r="G21" s="192"/>
      <c r="H21" s="209" t="n">
        <f aca="false">H19*H20*16</f>
        <v>0.000223062424019362</v>
      </c>
    </row>
    <row r="22" customFormat="false" ht="12.8" hidden="false" customHeight="false" outlineLevel="0" collapsed="false">
      <c r="A22" s="210" t="s">
        <v>215</v>
      </c>
      <c r="B22" s="210"/>
      <c r="C22" s="210"/>
      <c r="D22" s="210"/>
      <c r="E22" s="210"/>
      <c r="F22" s="210"/>
      <c r="G22" s="194" t="n">
        <f aca="false">G18+G20</f>
        <v>0.909782293850454</v>
      </c>
      <c r="H22" s="209"/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16" activeCellId="0" sqref="G16"/>
    </sheetView>
  </sheetViews>
  <sheetFormatPr defaultRowHeight="12.75" outlineLevelRow="0" outlineLevelCol="0"/>
  <cols>
    <col collapsed="false" customWidth="true" hidden="false" outlineLevel="0" max="1" min="1" style="0" width="16.53"/>
    <col collapsed="false" customWidth="true" hidden="false" outlineLevel="0" max="2" min="2" style="0" width="17.11"/>
    <col collapsed="false" customWidth="true" hidden="false" outlineLevel="0" max="3" min="3" style="0" width="21.63"/>
    <col collapsed="false" customWidth="true" hidden="false" outlineLevel="0" max="4" min="4" style="0" width="32.74"/>
    <col collapsed="false" customWidth="true" hidden="false" outlineLevel="0" max="5" min="5" style="0" width="10.28"/>
    <col collapsed="false" customWidth="true" hidden="false" outlineLevel="0" max="6" min="6" style="0" width="20.23"/>
    <col collapsed="false" customWidth="true" hidden="false" outlineLevel="0" max="7" min="7" style="0" width="10.64"/>
    <col collapsed="false" customWidth="true" hidden="false" outlineLevel="0" max="1025" min="8" style="0" width="8.67"/>
  </cols>
  <sheetData>
    <row r="1" customFormat="false" ht="12.8" hidden="false" customHeight="false" outlineLevel="0" collapsed="false">
      <c r="A1" s="186" t="s">
        <v>219</v>
      </c>
      <c r="B1" s="186"/>
      <c r="C1" s="186"/>
      <c r="D1" s="186"/>
      <c r="E1" s="186"/>
      <c r="F1" s="186"/>
      <c r="G1" s="186"/>
    </row>
    <row r="2" customFormat="false" ht="12.8" hidden="false" customHeight="false" outlineLevel="0" collapsed="false">
      <c r="A2" s="202" t="s">
        <v>182</v>
      </c>
      <c r="B2" s="203" t="s">
        <v>183</v>
      </c>
      <c r="C2" s="203" t="s">
        <v>211</v>
      </c>
      <c r="D2" s="203" t="s">
        <v>212</v>
      </c>
      <c r="E2" s="189" t="s">
        <v>213</v>
      </c>
      <c r="F2" s="203" t="s">
        <v>184</v>
      </c>
      <c r="G2" s="203" t="s">
        <v>185</v>
      </c>
    </row>
    <row r="3" customFormat="false" ht="12.8" hidden="false" customHeight="false" outlineLevel="0" collapsed="false">
      <c r="A3" s="204" t="s">
        <v>186</v>
      </c>
      <c r="B3" s="191" t="n">
        <v>1</v>
      </c>
      <c r="C3" s="190" t="n">
        <v>16</v>
      </c>
      <c r="D3" s="191" t="n">
        <v>1</v>
      </c>
      <c r="E3" s="205" t="n">
        <f aca="false">B8*C3*D8</f>
        <v>0</v>
      </c>
      <c r="F3" s="192" t="n">
        <v>0</v>
      </c>
      <c r="G3" s="192" t="n">
        <v>0</v>
      </c>
    </row>
    <row r="4" customFormat="false" ht="12.8" hidden="false" customHeight="false" outlineLevel="0" collapsed="false">
      <c r="A4" s="204"/>
      <c r="B4" s="191" t="s">
        <v>220</v>
      </c>
      <c r="C4" s="190"/>
      <c r="D4" s="207" t="n">
        <v>188.76</v>
      </c>
      <c r="E4" s="205"/>
      <c r="F4" s="192"/>
      <c r="G4" s="192"/>
    </row>
    <row r="5" customFormat="false" ht="12.8" hidden="false" customHeight="false" outlineLevel="0" collapsed="false">
      <c r="A5" s="204" t="s">
        <v>189</v>
      </c>
      <c r="B5" s="191" t="n">
        <v>1</v>
      </c>
      <c r="C5" s="190" t="n">
        <v>16</v>
      </c>
      <c r="D5" s="191" t="n">
        <v>1</v>
      </c>
      <c r="E5" s="208" t="n">
        <f aca="false">B9*C5*D9</f>
        <v>0</v>
      </c>
      <c r="F5" s="192" t="n">
        <v>0</v>
      </c>
      <c r="G5" s="192" t="n">
        <f aca="false">E5*F5</f>
        <v>0</v>
      </c>
    </row>
    <row r="6" customFormat="false" ht="12.8" hidden="false" customHeight="false" outlineLevel="0" collapsed="false">
      <c r="A6" s="204"/>
      <c r="B6" s="191" t="n">
        <v>130</v>
      </c>
      <c r="C6" s="190"/>
      <c r="D6" s="207" t="n">
        <v>188.76</v>
      </c>
      <c r="E6" s="208"/>
      <c r="F6" s="192"/>
      <c r="G6" s="192"/>
    </row>
    <row r="7" customFormat="false" ht="12.8" hidden="false" customHeight="false" outlineLevel="0" collapsed="false">
      <c r="A7" s="210" t="s">
        <v>215</v>
      </c>
      <c r="B7" s="210"/>
      <c r="C7" s="210"/>
      <c r="D7" s="210"/>
      <c r="E7" s="210"/>
      <c r="F7" s="210"/>
      <c r="G7" s="194" t="n">
        <f aca="false">G4+G5</f>
        <v>0</v>
      </c>
    </row>
  </sheetData>
  <mergeCells count="12">
    <mergeCell ref="A1:G1"/>
    <mergeCell ref="A3:A4"/>
    <mergeCell ref="C3:C4"/>
    <mergeCell ref="E3:E4"/>
    <mergeCell ref="F3:F4"/>
    <mergeCell ref="G3:G4"/>
    <mergeCell ref="A5:A6"/>
    <mergeCell ref="C5:C6"/>
    <mergeCell ref="E5:E6"/>
    <mergeCell ref="F5:F6"/>
    <mergeCell ref="G5:G6"/>
    <mergeCell ref="A7:F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33" activeCellId="0" sqref="F33"/>
    </sheetView>
  </sheetViews>
  <sheetFormatPr defaultRowHeight="12.8" outlineLevelRow="0" outlineLevelCol="0"/>
  <cols>
    <col collapsed="false" customWidth="true" hidden="false" outlineLevel="0" max="1" min="1" style="0" width="53.91"/>
    <col collapsed="false" customWidth="true" hidden="false" outlineLevel="0" max="2" min="2" style="0" width="19.54"/>
    <col collapsed="false" customWidth="true" hidden="false" outlineLevel="0" max="3" min="3" style="0" width="8.52"/>
    <col collapsed="false" customWidth="true" hidden="false" outlineLevel="0" max="4" min="4" style="0" width="7.56"/>
    <col collapsed="false" customWidth="true" hidden="false" outlineLevel="0" max="5" min="5" style="0" width="11.88"/>
    <col collapsed="false" customWidth="true" hidden="false" outlineLevel="0" max="6" min="6" style="0" width="21.46"/>
    <col collapsed="false" customWidth="true" hidden="false" outlineLevel="0" max="16" min="7" style="0" width="10.12"/>
    <col collapsed="false" customWidth="true" hidden="false" outlineLevel="0" max="26" min="17" style="0" width="7.68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212" t="s">
        <v>221</v>
      </c>
      <c r="B1" s="212"/>
      <c r="C1" s="212"/>
      <c r="D1" s="212"/>
      <c r="E1" s="212"/>
      <c r="F1" s="212"/>
    </row>
    <row r="2" s="88" customFormat="true" ht="14.25" hidden="false" customHeight="true" outlineLevel="0" collapsed="false">
      <c r="A2" s="213" t="s">
        <v>222</v>
      </c>
      <c r="B2" s="213"/>
      <c r="C2" s="213"/>
      <c r="D2" s="213"/>
      <c r="E2" s="213"/>
      <c r="F2" s="213"/>
    </row>
    <row r="3" customFormat="false" ht="14.25" hidden="false" customHeight="true" outlineLevel="0" collapsed="false">
      <c r="A3" s="214" t="s">
        <v>223</v>
      </c>
      <c r="B3" s="215" t="s">
        <v>224</v>
      </c>
      <c r="C3" s="214" t="s">
        <v>225</v>
      </c>
      <c r="D3" s="214" t="s">
        <v>226</v>
      </c>
      <c r="E3" s="216" t="s">
        <v>227</v>
      </c>
      <c r="F3" s="214" t="s">
        <v>228</v>
      </c>
    </row>
    <row r="4" customFormat="false" ht="14.25" hidden="false" customHeight="true" outlineLevel="0" collapsed="false">
      <c r="A4" s="217" t="s">
        <v>229</v>
      </c>
      <c r="B4" s="218" t="n">
        <v>5275.84</v>
      </c>
      <c r="C4" s="219" t="n">
        <v>3.4</v>
      </c>
      <c r="D4" s="217" t="n">
        <v>12</v>
      </c>
      <c r="E4" s="219" t="n">
        <f aca="false">C4*D4</f>
        <v>40.8</v>
      </c>
      <c r="F4" s="219" t="n">
        <f aca="false">B4*E4</f>
        <v>215254.272</v>
      </c>
    </row>
    <row r="5" customFormat="false" ht="14.25" hidden="false" customHeight="true" outlineLevel="0" collapsed="false">
      <c r="A5" s="217" t="s">
        <v>230</v>
      </c>
      <c r="B5" s="218" t="n">
        <v>2081.84</v>
      </c>
      <c r="C5" s="219" t="n">
        <v>9.07</v>
      </c>
      <c r="D5" s="217" t="n">
        <v>12</v>
      </c>
      <c r="E5" s="219" t="n">
        <f aca="false">C5*D5</f>
        <v>108.84</v>
      </c>
      <c r="F5" s="219" t="n">
        <f aca="false">B5*E5</f>
        <v>226587.4656</v>
      </c>
    </row>
    <row r="6" customFormat="false" ht="14.25" hidden="false" customHeight="true" outlineLevel="0" collapsed="false">
      <c r="A6" s="217" t="s">
        <v>231</v>
      </c>
      <c r="B6" s="220" t="n">
        <v>481.48</v>
      </c>
      <c r="C6" s="219" t="n">
        <v>1.63</v>
      </c>
      <c r="D6" s="217" t="n">
        <v>12</v>
      </c>
      <c r="E6" s="219" t="n">
        <f aca="false">C6*D6</f>
        <v>19.56</v>
      </c>
      <c r="F6" s="219" t="n">
        <f aca="false">B6*E6</f>
        <v>9417.7488</v>
      </c>
    </row>
    <row r="7" customFormat="false" ht="14.25" hidden="false" customHeight="true" outlineLevel="0" collapsed="false">
      <c r="A7" s="217" t="s">
        <v>232</v>
      </c>
      <c r="B7" s="218" t="n">
        <v>4092.48</v>
      </c>
      <c r="C7" s="219" t="n">
        <v>2.72</v>
      </c>
      <c r="D7" s="217" t="n">
        <v>12</v>
      </c>
      <c r="E7" s="219" t="n">
        <f aca="false">C7*D7</f>
        <v>32.64</v>
      </c>
      <c r="F7" s="219" t="n">
        <f aca="false">B7*E7</f>
        <v>133578.5472</v>
      </c>
    </row>
    <row r="8" customFormat="false" ht="14.25" hidden="false" customHeight="true" outlineLevel="0" collapsed="false">
      <c r="A8" s="217" t="s">
        <v>233</v>
      </c>
      <c r="B8" s="220" t="n">
        <v>766.59</v>
      </c>
      <c r="C8" s="219" t="n">
        <v>16.71</v>
      </c>
      <c r="D8" s="217" t="n">
        <v>12</v>
      </c>
      <c r="E8" s="219" t="n">
        <f aca="false">C8*D8</f>
        <v>200.52</v>
      </c>
      <c r="F8" s="219" t="n">
        <f aca="false">B8*E8</f>
        <v>153716.6268</v>
      </c>
    </row>
    <row r="9" customFormat="false" ht="14.25" hidden="false" customHeight="true" outlineLevel="0" collapsed="false">
      <c r="A9" s="221" t="s">
        <v>234</v>
      </c>
      <c r="B9" s="221"/>
      <c r="C9" s="221"/>
      <c r="D9" s="221"/>
      <c r="E9" s="221"/>
      <c r="F9" s="222" t="n">
        <f aca="false">SUM(F4:F8)</f>
        <v>738554.6604</v>
      </c>
    </row>
    <row r="10" customFormat="false" ht="14.25" hidden="false" customHeight="true" outlineLevel="0" collapsed="false">
      <c r="A10" s="213" t="s">
        <v>235</v>
      </c>
      <c r="B10" s="213"/>
      <c r="C10" s="213"/>
      <c r="D10" s="213"/>
      <c r="E10" s="213"/>
      <c r="F10" s="213"/>
    </row>
    <row r="11" customFormat="false" ht="14.25" hidden="false" customHeight="true" outlineLevel="0" collapsed="false">
      <c r="A11" s="214" t="s">
        <v>223</v>
      </c>
      <c r="B11" s="215" t="s">
        <v>224</v>
      </c>
      <c r="C11" s="214" t="s">
        <v>225</v>
      </c>
      <c r="D11" s="214" t="s">
        <v>226</v>
      </c>
      <c r="E11" s="216" t="s">
        <v>227</v>
      </c>
      <c r="F11" s="214" t="s">
        <v>228</v>
      </c>
    </row>
    <row r="12" customFormat="false" ht="12.75" hidden="false" customHeight="true" outlineLevel="0" collapsed="false">
      <c r="A12" s="217" t="s">
        <v>236</v>
      </c>
      <c r="B12" s="220" t="n">
        <v>56.02</v>
      </c>
      <c r="C12" s="223" t="n">
        <v>0.45</v>
      </c>
      <c r="D12" s="224" t="n">
        <v>12</v>
      </c>
      <c r="E12" s="223" t="n">
        <f aca="false">C12*D12</f>
        <v>5.4</v>
      </c>
      <c r="F12" s="223" t="n">
        <f aca="false">B12*E12</f>
        <v>302.508</v>
      </c>
    </row>
    <row r="13" customFormat="false" ht="14.25" hidden="false" customHeight="true" outlineLevel="0" collapsed="false">
      <c r="A13" s="217" t="s">
        <v>237</v>
      </c>
      <c r="B13" s="220" t="n">
        <v>56.02</v>
      </c>
      <c r="C13" s="223" t="n">
        <v>1.51</v>
      </c>
      <c r="D13" s="224" t="n">
        <v>12</v>
      </c>
      <c r="E13" s="223" t="n">
        <f aca="false">C13*D13</f>
        <v>18.12</v>
      </c>
      <c r="F13" s="223" t="n">
        <f aca="false">B13*E13</f>
        <v>1015.0824</v>
      </c>
    </row>
    <row r="14" s="88" customFormat="true" ht="12.75" hidden="false" customHeight="true" outlineLevel="0" collapsed="false">
      <c r="A14" s="221" t="s">
        <v>238</v>
      </c>
      <c r="B14" s="221"/>
      <c r="C14" s="221"/>
      <c r="D14" s="221"/>
      <c r="E14" s="221"/>
      <c r="F14" s="222" t="n">
        <f aca="false">SUM(F12:F13)</f>
        <v>1317.5904</v>
      </c>
    </row>
    <row r="15" customFormat="false" ht="12.75" hidden="false" customHeight="true" outlineLevel="0" collapsed="false">
      <c r="A15" s="213" t="s">
        <v>209</v>
      </c>
      <c r="B15" s="213"/>
      <c r="C15" s="213"/>
      <c r="D15" s="213"/>
      <c r="E15" s="213"/>
      <c r="F15" s="213"/>
    </row>
    <row r="16" customFormat="false" ht="12.75" hidden="false" customHeight="true" outlineLevel="0" collapsed="false">
      <c r="A16" s="214" t="s">
        <v>223</v>
      </c>
      <c r="B16" s="215" t="s">
        <v>224</v>
      </c>
      <c r="C16" s="216" t="s">
        <v>225</v>
      </c>
      <c r="D16" s="216" t="s">
        <v>226</v>
      </c>
      <c r="E16" s="216" t="s">
        <v>227</v>
      </c>
      <c r="F16" s="216" t="s">
        <v>228</v>
      </c>
    </row>
    <row r="17" customFormat="false" ht="12.75" hidden="false" customHeight="true" outlineLevel="0" collapsed="false">
      <c r="A17" s="217" t="s">
        <v>239</v>
      </c>
      <c r="B17" s="220" t="n">
        <v>619.91</v>
      </c>
      <c r="C17" s="223" t="n">
        <v>2.16</v>
      </c>
      <c r="D17" s="224" t="n">
        <v>12</v>
      </c>
      <c r="E17" s="223" t="n">
        <f aca="false">C17*D17</f>
        <v>25.92</v>
      </c>
      <c r="F17" s="223" t="n">
        <f aca="false">B17*E17</f>
        <v>16068.0672</v>
      </c>
    </row>
    <row r="18" s="88" customFormat="true" ht="12.75" hidden="false" customHeight="true" outlineLevel="0" collapsed="false">
      <c r="A18" s="217" t="s">
        <v>240</v>
      </c>
      <c r="B18" s="220" t="n">
        <v>828.76</v>
      </c>
      <c r="C18" s="223" t="n">
        <v>0.91</v>
      </c>
      <c r="D18" s="224" t="n">
        <v>12</v>
      </c>
      <c r="E18" s="223" t="n">
        <f aca="false">C18*D18</f>
        <v>10.92</v>
      </c>
      <c r="F18" s="223" t="n">
        <f aca="false">B18*E18</f>
        <v>9050.0592</v>
      </c>
    </row>
    <row r="19" customFormat="false" ht="12.75" hidden="false" customHeight="true" outlineLevel="0" collapsed="false">
      <c r="A19" s="217" t="s">
        <v>218</v>
      </c>
      <c r="B19" s="218" t="n">
        <v>1386.06</v>
      </c>
      <c r="C19" s="223" t="n">
        <v>0.91</v>
      </c>
      <c r="D19" s="224" t="n">
        <v>12</v>
      </c>
      <c r="E19" s="223" t="n">
        <f aca="false">C19*D19</f>
        <v>10.92</v>
      </c>
      <c r="F19" s="223" t="n">
        <f aca="false">B19*E19</f>
        <v>15135.7752</v>
      </c>
    </row>
    <row r="20" customFormat="false" ht="12.75" hidden="false" customHeight="true" outlineLevel="0" collapsed="false">
      <c r="A20" s="221" t="s">
        <v>241</v>
      </c>
      <c r="B20" s="221"/>
      <c r="C20" s="221"/>
      <c r="D20" s="221"/>
      <c r="E20" s="221"/>
      <c r="F20" s="222" t="n">
        <f aca="false">F17+F18+F19</f>
        <v>40253.9016</v>
      </c>
    </row>
    <row r="21" customFormat="false" ht="12.75" hidden="false" customHeight="true" outlineLevel="0" collapsed="false">
      <c r="A21" s="213" t="s">
        <v>219</v>
      </c>
      <c r="B21" s="213"/>
      <c r="C21" s="213"/>
      <c r="D21" s="213"/>
      <c r="E21" s="213"/>
      <c r="F21" s="213"/>
    </row>
    <row r="22" customFormat="false" ht="12.75" hidden="false" customHeight="true" outlineLevel="0" collapsed="false">
      <c r="A22" s="214" t="s">
        <v>223</v>
      </c>
      <c r="B22" s="214" t="s">
        <v>242</v>
      </c>
      <c r="C22" s="214" t="s">
        <v>225</v>
      </c>
      <c r="D22" s="214" t="s">
        <v>226</v>
      </c>
      <c r="E22" s="214" t="s">
        <v>227</v>
      </c>
      <c r="F22" s="214" t="s">
        <v>228</v>
      </c>
    </row>
    <row r="23" customFormat="false" ht="12.75" hidden="false" customHeight="true" outlineLevel="0" collapsed="false">
      <c r="A23" s="217"/>
      <c r="B23" s="220" t="n">
        <v>0</v>
      </c>
      <c r="C23" s="225" t="n">
        <v>0</v>
      </c>
      <c r="D23" s="220" t="n">
        <v>12</v>
      </c>
      <c r="E23" s="225" t="n">
        <f aca="false">C23*D23</f>
        <v>0</v>
      </c>
      <c r="F23" s="223" t="n">
        <f aca="false">B23*E23</f>
        <v>0</v>
      </c>
    </row>
    <row r="24" customFormat="false" ht="12.75" hidden="false" customHeight="true" outlineLevel="0" collapsed="false">
      <c r="A24" s="221" t="s">
        <v>243</v>
      </c>
      <c r="B24" s="221"/>
      <c r="C24" s="221"/>
      <c r="D24" s="221"/>
      <c r="E24" s="221"/>
      <c r="F24" s="222" t="n">
        <v>0</v>
      </c>
    </row>
    <row r="25" customFormat="false" ht="12.8" hidden="false" customHeight="false" outlineLevel="0" collapsed="false">
      <c r="A25" s="226" t="s">
        <v>228</v>
      </c>
      <c r="B25" s="226"/>
      <c r="C25" s="226"/>
      <c r="D25" s="226"/>
      <c r="E25" s="226"/>
      <c r="F25" s="227" t="n">
        <f aca="false">F9+F14+F20+F24</f>
        <v>780126.1524</v>
      </c>
    </row>
    <row r="26" customFormat="false" ht="12.75" hidden="false" customHeight="true" outlineLevel="0" collapsed="false">
      <c r="A26" s="228" t="s">
        <v>244</v>
      </c>
      <c r="B26" s="228"/>
      <c r="C26" s="228"/>
      <c r="D26" s="228"/>
      <c r="E26" s="228"/>
      <c r="F26" s="229" t="n">
        <f aca="false">F25/12</f>
        <v>65010.5127</v>
      </c>
    </row>
  </sheetData>
  <mergeCells count="11">
    <mergeCell ref="A1:F1"/>
    <mergeCell ref="A2:F2"/>
    <mergeCell ref="A9:E9"/>
    <mergeCell ref="A10:F10"/>
    <mergeCell ref="A14:E14"/>
    <mergeCell ref="A15:F15"/>
    <mergeCell ref="A20:E20"/>
    <mergeCell ref="A21:F21"/>
    <mergeCell ref="A24:E24"/>
    <mergeCell ref="A25:E25"/>
    <mergeCell ref="A26:E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B1" colorId="64" zoomScale="120" zoomScaleNormal="120" zoomScalePageLayoutView="100" workbookViewId="0">
      <selection pane="topLeft" activeCell="E26" activeCellId="0" sqref="E26"/>
    </sheetView>
  </sheetViews>
  <sheetFormatPr defaultRowHeight="12.75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17.83"/>
    <col collapsed="false" customWidth="true" hidden="false" outlineLevel="0" max="3" min="3" style="0" width="10.12"/>
    <col collapsed="false" customWidth="true" hidden="false" outlineLevel="0" max="4" min="4" style="0" width="16.9"/>
    <col collapsed="false" customWidth="true" hidden="false" outlineLevel="0" max="5" min="5" style="0" width="14.69"/>
    <col collapsed="false" customWidth="true" hidden="false" outlineLevel="0" max="6" min="6" style="0" width="18.39"/>
    <col collapsed="false" customWidth="true" hidden="false" outlineLevel="0" max="7" min="7" style="0" width="10.12"/>
    <col collapsed="false" customWidth="true" hidden="false" outlineLevel="0" max="8" min="8" style="0" width="5.09"/>
    <col collapsed="false" customWidth="false" hidden="false" outlineLevel="0" max="9" min="9" style="0" width="11.57"/>
    <col collapsed="false" customWidth="true" hidden="false" outlineLevel="0" max="19" min="10" style="0" width="10.12"/>
    <col collapsed="false" customWidth="true" hidden="false" outlineLevel="0" max="26" min="20" style="0" width="7.68"/>
    <col collapsed="false" customWidth="true" hidden="false" outlineLevel="0" max="1025" min="27" style="0" width="8.37"/>
  </cols>
  <sheetData>
    <row r="1" customFormat="false" ht="16.5" hidden="false" customHeight="true" outlineLevel="0" collapsed="false">
      <c r="A1" s="230" t="s">
        <v>245</v>
      </c>
      <c r="B1" s="230"/>
      <c r="C1" s="230"/>
      <c r="D1" s="230"/>
      <c r="E1" s="230"/>
      <c r="F1" s="230"/>
      <c r="G1" s="230"/>
      <c r="H1" s="230"/>
      <c r="I1" s="230"/>
    </row>
    <row r="2" customFormat="false" ht="12.8" hidden="false" customHeight="false" outlineLevel="0" collapsed="false">
      <c r="A2" s="231" t="s">
        <v>246</v>
      </c>
      <c r="B2" s="232"/>
      <c r="C2" s="232"/>
      <c r="D2" s="232"/>
      <c r="E2" s="232"/>
      <c r="F2" s="232"/>
      <c r="G2" s="232"/>
      <c r="H2" s="232"/>
      <c r="I2" s="232"/>
    </row>
    <row r="3" customFormat="false" ht="12.75" hidden="false" customHeight="true" outlineLevel="0" collapsed="false">
      <c r="A3" s="233" t="s">
        <v>247</v>
      </c>
      <c r="B3" s="233"/>
      <c r="C3" s="233"/>
      <c r="D3" s="233"/>
      <c r="E3" s="233"/>
      <c r="F3" s="233"/>
      <c r="G3" s="233"/>
      <c r="H3" s="233"/>
      <c r="I3" s="233"/>
    </row>
    <row r="4" customFormat="false" ht="38.25" hidden="false" customHeight="true" outlineLevel="0" collapsed="false">
      <c r="A4" s="233" t="s">
        <v>248</v>
      </c>
      <c r="B4" s="233"/>
      <c r="C4" s="233"/>
      <c r="D4" s="233"/>
      <c r="E4" s="233"/>
      <c r="F4" s="233"/>
      <c r="G4" s="233"/>
      <c r="H4" s="233"/>
      <c r="I4" s="233"/>
    </row>
    <row r="5" customFormat="false" ht="50.25" hidden="false" customHeight="true" outlineLevel="0" collapsed="false">
      <c r="A5" s="233" t="s">
        <v>249</v>
      </c>
      <c r="B5" s="233"/>
      <c r="C5" s="233"/>
      <c r="D5" s="233"/>
      <c r="E5" s="233" t="s">
        <v>250</v>
      </c>
      <c r="F5" s="233"/>
      <c r="G5" s="233"/>
      <c r="H5" s="233"/>
      <c r="I5" s="233"/>
    </row>
    <row r="6" customFormat="false" ht="12.75" hidden="false" customHeight="true" outlineLevel="0" collapsed="false">
      <c r="A6" s="233" t="s">
        <v>251</v>
      </c>
      <c r="B6" s="233"/>
      <c r="C6" s="233" t="s">
        <v>252</v>
      </c>
      <c r="D6" s="233"/>
      <c r="E6" s="233" t="s">
        <v>253</v>
      </c>
      <c r="F6" s="233"/>
      <c r="G6" s="233" t="s">
        <v>254</v>
      </c>
      <c r="H6" s="233"/>
      <c r="I6" s="233"/>
    </row>
    <row r="7" customFormat="false" ht="12.8" hidden="false" customHeight="false" outlineLevel="0" collapsed="false">
      <c r="A7" s="234" t="s">
        <v>255</v>
      </c>
      <c r="B7" s="234" t="s">
        <v>256</v>
      </c>
      <c r="C7" s="234" t="s">
        <v>255</v>
      </c>
      <c r="D7" s="234" t="s">
        <v>256</v>
      </c>
      <c r="E7" s="234" t="s">
        <v>255</v>
      </c>
      <c r="F7" s="234" t="s">
        <v>256</v>
      </c>
      <c r="G7" s="235" t="s">
        <v>255</v>
      </c>
      <c r="H7" s="235"/>
      <c r="I7" s="234" t="s">
        <v>256</v>
      </c>
    </row>
    <row r="8" customFormat="false" ht="12.8" hidden="false" customHeight="false" outlineLevel="0" collapsed="false">
      <c r="A8" s="236" t="n">
        <v>3.7</v>
      </c>
      <c r="B8" s="236" t="n">
        <v>4.45</v>
      </c>
      <c r="C8" s="236" t="n">
        <v>2.47</v>
      </c>
      <c r="D8" s="236" t="n">
        <v>2.97</v>
      </c>
      <c r="E8" s="236" t="n">
        <v>1.64</v>
      </c>
      <c r="F8" s="236" t="n">
        <v>1.98</v>
      </c>
      <c r="G8" s="237" t="n">
        <v>1.1</v>
      </c>
      <c r="H8" s="237"/>
      <c r="I8" s="236" t="n">
        <v>1.32</v>
      </c>
    </row>
    <row r="9" customFormat="false" ht="12.8" hidden="false" customHeight="false" outlineLevel="0" collapsed="false">
      <c r="A9" s="231" t="s">
        <v>246</v>
      </c>
      <c r="B9" s="232"/>
      <c r="C9" s="232"/>
      <c r="D9" s="232"/>
      <c r="E9" s="232"/>
      <c r="F9" s="232"/>
      <c r="G9" s="14"/>
      <c r="H9" s="14"/>
      <c r="I9" s="232"/>
    </row>
    <row r="10" customFormat="false" ht="73.5" hidden="false" customHeight="true" outlineLevel="0" collapsed="false">
      <c r="A10" s="233" t="s">
        <v>257</v>
      </c>
      <c r="B10" s="233"/>
      <c r="C10" s="233"/>
      <c r="D10" s="233"/>
      <c r="E10" s="233" t="s">
        <v>258</v>
      </c>
      <c r="F10" s="233"/>
      <c r="G10" s="233"/>
      <c r="H10" s="233"/>
      <c r="I10" s="233"/>
    </row>
    <row r="11" customFormat="false" ht="12.75" hidden="false" customHeight="true" outlineLevel="0" collapsed="false">
      <c r="A11" s="233" t="s">
        <v>259</v>
      </c>
      <c r="B11" s="233"/>
      <c r="C11" s="233" t="s">
        <v>260</v>
      </c>
      <c r="D11" s="233"/>
      <c r="E11" s="233" t="s">
        <v>261</v>
      </c>
      <c r="F11" s="233"/>
      <c r="G11" s="233" t="s">
        <v>262</v>
      </c>
      <c r="H11" s="233"/>
      <c r="I11" s="233"/>
    </row>
    <row r="12" customFormat="false" ht="12.8" hidden="false" customHeight="false" outlineLevel="0" collapsed="false">
      <c r="A12" s="234" t="s">
        <v>255</v>
      </c>
      <c r="B12" s="234" t="s">
        <v>256</v>
      </c>
      <c r="C12" s="234" t="s">
        <v>255</v>
      </c>
      <c r="D12" s="234" t="s">
        <v>256</v>
      </c>
      <c r="E12" s="234" t="s">
        <v>255</v>
      </c>
      <c r="F12" s="234" t="s">
        <v>256</v>
      </c>
      <c r="G12" s="235" t="s">
        <v>255</v>
      </c>
      <c r="H12" s="235"/>
      <c r="I12" s="234" t="s">
        <v>256</v>
      </c>
    </row>
    <row r="13" customFormat="false" ht="12.8" hidden="false" customHeight="false" outlineLevel="0" collapsed="false">
      <c r="A13" s="236" t="n">
        <v>0.84</v>
      </c>
      <c r="B13" s="236" t="n">
        <v>1.01</v>
      </c>
      <c r="C13" s="236" t="n">
        <v>0.66</v>
      </c>
      <c r="D13" s="236" t="n">
        <v>0.79</v>
      </c>
      <c r="E13" s="236" t="n">
        <v>0.2</v>
      </c>
      <c r="F13" s="236" t="n">
        <v>0.24</v>
      </c>
      <c r="G13" s="237" t="n">
        <v>0.16</v>
      </c>
      <c r="H13" s="237"/>
      <c r="I13" s="236" t="n">
        <v>0.2</v>
      </c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G7:H7"/>
    <mergeCell ref="G8:H8"/>
    <mergeCell ref="G9:H9"/>
    <mergeCell ref="A10:D10"/>
    <mergeCell ref="E10:I10"/>
    <mergeCell ref="A11:B11"/>
    <mergeCell ref="C11:D11"/>
    <mergeCell ref="E11:F11"/>
    <mergeCell ref="G11:I11"/>
    <mergeCell ref="G12:H12"/>
    <mergeCell ref="G13:H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1547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2018-11-08T15:14:59Z</cp:lastPrinted>
  <dcterms:modified xsi:type="dcterms:W3CDTF">2018-11-12T16:50:55Z</dcterms:modified>
  <cp:revision>173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