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VALOR POR ÁREA E TOTAL DA PROPO" sheetId="6" state="visible" r:id="rId7"/>
    <sheet name="LIMITES JUL 2018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<sst xmlns="http://schemas.openxmlformats.org/spreadsheetml/2006/main" count="670" uniqueCount="248">
  <si>
    <t xml:space="preserve">PLANILHA BASE – CAMPUS PETROLINA ZONA RURAL DO IF SERTÃO – PE – GRUPO 05 </t>
  </si>
  <si>
    <t xml:space="preserve">ANEXO VII – D </t>
  </si>
  <si>
    <t xml:space="preserve">MODELO DE PLANILHA DE CUSTOS E FORMAÇÃO DE PREÇOS </t>
  </si>
  <si>
    <r>
      <rPr>
        <sz val="11"/>
        <color rgb="FF000000"/>
        <rFont val="Verdana"/>
        <family val="2"/>
        <charset val="1"/>
      </rPr>
      <t xml:space="preserve">N</t>
    </r>
    <r>
      <rPr>
        <strike val="true"/>
        <sz val="11"/>
        <color rgb="FF000000"/>
        <rFont val="Verdana"/>
        <family val="2"/>
        <charset val="1"/>
      </rPr>
      <t xml:space="preserve">º</t>
    </r>
    <r>
      <rPr>
        <sz val="11"/>
        <color rgb="FF000000"/>
        <rFont val="Verdana"/>
        <family val="2"/>
        <charset val="1"/>
      </rPr>
      <t xml:space="preserve"> Processo: </t>
    </r>
  </si>
  <si>
    <r>
      <rPr>
        <sz val="10"/>
        <color rgb="FF000000"/>
        <rFont val="Arial"/>
        <family val="2"/>
        <charset val="1"/>
      </rPr>
      <t xml:space="preserve">Licitação N</t>
    </r>
    <r>
      <rPr>
        <strike val="true"/>
        <sz val="10"/>
        <color rgb="FF000000"/>
        <rFont val="Arial"/>
        <family val="2"/>
        <charset val="1"/>
      </rPr>
      <t xml:space="preserve">º:</t>
    </r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</si>
  <si>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</si>
  <si>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</si>
  <si>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</si>
  <si>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</si>
  <si>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</si>
  <si>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</si>
  <si>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Petrolina (Zona Rural)  -  PE 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</si>
  <si>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</si>
  <si>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</si>
  <si>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</si>
  <si>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</si>
  <si>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r>
      <rPr>
        <sz val="11"/>
        <color rgb="FF000000"/>
        <rFont val="Verdana"/>
        <family val="2"/>
        <charset val="1"/>
      </rPr>
      <t xml:space="preserve">N</t>
    </r>
    <r>
      <rPr>
        <strike val="true"/>
        <sz val="11"/>
        <color rgb="FF000000"/>
        <rFont val="Verdana"/>
        <family val="2"/>
        <charset val="1"/>
      </rPr>
      <t xml:space="preserve">º</t>
    </r>
    <r>
      <rPr>
        <sz val="11"/>
        <color rgb="FF000000"/>
        <rFont val="Verdana"/>
        <family val="2"/>
        <charset val="1"/>
      </rPr>
      <t xml:space="preserve"> de meses de execução contratual</t>
    </r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</si>
  <si>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</si>
  <si>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</si>
  <si>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</si>
  <si>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</si>
  <si>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</si>
  <si>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</t>
  </si>
  <si>
    <t xml:space="preserve">01 POSTO</t>
  </si>
  <si>
    <r>
      <rPr>
        <b val="true"/>
        <sz val="10"/>
        <color rgb="FF000000"/>
        <rFont val="Arial"/>
        <family val="2"/>
        <charset val="1"/>
      </rPr>
      <t xml:space="preserve">Nota (1)</t>
    </r>
    <r>
      <rPr>
        <sz val="10"/>
        <color rgb="FF000000"/>
        <rFont val="Arial"/>
        <family val="2"/>
        <charset val="1"/>
      </rPr>
      <t xml:space="preserve"> - Esta tabela poderá ser adaptada às características do serviço contratado, inclusive no que concerne às rubricas e suas respectivas provisões e/ou estimativas, desde que haja justificativa.</t>
    </r>
  </si>
  <si>
    <r>
      <rPr>
        <b val="true"/>
        <sz val="10"/>
        <color rgb="FF000000"/>
        <rFont val="Arial"/>
        <family val="2"/>
        <charset val="1"/>
      </rPr>
      <t xml:space="preserve">Nota (2)</t>
    </r>
    <r>
      <rPr>
        <sz val="10"/>
        <color rgb="FF000000"/>
        <rFont val="Arial"/>
        <family val="2"/>
        <charset val="1"/>
      </rPr>
      <t xml:space="preserve">- As provisões constantes desta planilha poderão ser necessárias quando se tratar de determinados serviços que prescindam da dedicação exclusiva dos trabalhadores da contratada para com a administração.</t>
    </r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</si>
  <si>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</si>
  <si>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</si>
  <si>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</si>
  <si>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</si>
  <si>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</si>
  <si>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</si>
  <si>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</si>
  <si>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</si>
  <si>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</si>
  <si>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</si>
  <si>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Deverá ser elaborado um quadro para cada tipo de serviço.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</si>
  <si>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A planilha será calculada considerando o valor mensal do empregado. </t>
    </r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</si>
  <si>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MÓDULO 1 :   COMPOSIÇÃO DA REMUNERAÇÃO</t>
    </r>
  </si>
  <si>
    <t xml:space="preserve">Composição da Remuneração</t>
  </si>
  <si>
    <t xml:space="preserve">Valor (R$)</t>
  </si>
  <si>
    <t xml:space="preserve">Salário Base</t>
  </si>
  <si>
    <t xml:space="preserve">Total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</si>
  <si>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Módulo 1 refere-se ao </t>
    </r>
    <r>
      <rPr>
        <b val="true"/>
        <sz val="10"/>
        <color rgb="FF000000"/>
        <rFont val="Arial"/>
        <family val="2"/>
        <charset val="1"/>
      </rPr>
      <t xml:space="preserve">valor mensal devido ao empregado</t>
    </r>
    <r>
      <rPr>
        <sz val="10"/>
        <color rgb="FF000000"/>
        <rFont val="Arial"/>
        <family val="2"/>
        <charset val="1"/>
      </rPr>
      <t xml:space="preserve"> pela prestação do serviço no período de 12 meses.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</si>
  <si>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Para o empregado que labora a jornada 12x36, em caso da não concessão ou concessão parcial do</t>
    </r>
    <r>
      <rPr>
        <b val="true"/>
        <sz val="10"/>
        <color rgb="FF000000"/>
        <rFont val="Arial"/>
        <family val="2"/>
        <charset val="1"/>
      </rPr>
      <t xml:space="preserve"> intervalo intrajornada</t>
    </r>
    <r>
      <rPr>
        <sz val="10"/>
        <color rgb="FF000000"/>
        <rFont val="Arial"/>
        <family val="2"/>
        <charset val="1"/>
      </rPr>
      <t xml:space="preserve"> (§ 4º do art. 71 da CLT), o valor a ser pago será inserido na remuneração utilizando a alínea “G”. </t>
    </r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</si>
  <si>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</si>
  <si>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</si>
  <si>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</si>
  <si>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</si>
  <si>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</si>
  <si>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</si>
  <si>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</si>
  <si>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</si>
  <si>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Como a planilha de custos e formação de preços é calculada mensalmente, provisiona-se proporcionalmente 1/12 (um doze avos) dos valores referentes a gratificação natalina, férias e adicional de férias.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</si>
  <si>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 adicional de férias contido no Submódulo 2.1 corresponde a 1/3 (um terço) da remuneração que por sua vez é divido por 12 (doze) conforme Nota 1 acima. </t>
    </r>
  </si>
  <si>
    <r>
      <rPr>
        <b val="true"/>
        <sz val="10"/>
        <color rgb="FF000000"/>
        <rFont val="Arial"/>
        <family val="2"/>
        <charset val="1"/>
      </rPr>
      <t xml:space="preserve">Nota 3</t>
    </r>
    <r>
      <rPr>
        <sz val="10"/>
        <color rgb="FF000000"/>
        <rFont val="Arial"/>
        <family val="2"/>
        <charset val="1"/>
      </rPr>
      <t xml:space="preserve">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  </r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</si>
  <si>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</si>
  <si>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</si>
  <si>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</si>
  <si>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</si>
  <si>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</si>
  <si>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</si>
  <si>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</si>
  <si>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</si>
  <si>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</si>
  <si>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</si>
  <si>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</si>
  <si>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</si>
  <si>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</si>
  <si>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</si>
  <si>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</si>
  <si>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</si>
  <si>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</si>
  <si>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</si>
  <si>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</si>
  <si>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Os percentuais dos encargos previdenciários, do FGTS e demais contribuições são aqueles estabelecidos pela legislação vigente.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</si>
  <si>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 SAT a depender do grau de risco do serviço irá variar entre 1%, para risco leve, de 2%, para risco médio, e de 3% de risco grave.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</si>
  <si>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Esses percentuais incidem sobre o Módulo 1, o Submódulo 2.1.</t>
    </r>
  </si>
  <si>
    <t xml:space="preserve">Submódulo 2.3 - Benefícios Mensais e Diários. </t>
  </si>
  <si>
    <t xml:space="preserve">2.3</t>
  </si>
  <si>
    <t xml:space="preserve"> Benefícios Mensais e Diários</t>
  </si>
  <si>
    <t xml:space="preserve">Transporte (2 x 22 x ( R$ 3,70 – Valor Urbano + R$ 5,80 – Valor Rural = R$ 9,50) conforme Decreto Municipal nº 004/2018) – 6% x Salário Base</t>
  </si>
  <si>
    <t xml:space="preserve">Auxílio Refeição/Alimentação (22 x 7,08 conforme Cláusula Nona CCT 205/2018)</t>
  </si>
  <si>
    <t xml:space="preserve">Assistência Médica e Familiar  (conforme Cláusula Décima Terceira CCT 205/2018)</t>
  </si>
  <si>
    <t xml:space="preserve">Outros - Cesta Básica (conforme Cláusula Décima Primeira CCT 205/2018)</t>
  </si>
  <si>
    <t xml:space="preserve">Assistência odontológica (conforme Cláusula Décima Quarta CCT 205/2018)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</si>
  <si>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valor informado deverá ser o custo real do benefício (descontado o valor eventualmente pago pelo empregado).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</si>
  <si>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Observar a previsão dos benefícios contidos em Acordos, Convenções e Dissídios Coletivos de Trabalho e atentar-se ao disposto no art. 6º desta Instrução Normativa.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</si>
  <si>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Os valores do Auxílio Alimentação e Cesta Básica poderão ser reduzidos em 20%, caso a empresa comprove inscrição no PAT (Programa de Alimentação do Trabalhador).</t>
    </r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</si>
  <si>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</si>
  <si>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</si>
  <si>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</si>
  <si>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</si>
  <si>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</si>
  <si>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</si>
  <si>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</si>
  <si>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</si>
  <si>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</si>
  <si>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</si>
  <si>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dos encargos do submódulo 2.2 sobre aviso prévio trabalhado</t>
  </si>
  <si>
    <t xml:space="preserve">TOTAL</t>
  </si>
  <si>
    <t xml:space="preserve">Módulo 4 -  Custo de Reposição do Profissional Ausente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</si>
  <si>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Os itens que contemplam o módulo 4 se referem ao custo dos dias trabalhados pelo repositor/substituto, quando o empregado alocado na prestação de serviço estiver ausente, conforme as previsões estabelecidas na legislação.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</si>
  <si>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Haverá a incidência do Submódulo 2.2 sobre esse módulo. </t>
    </r>
  </si>
  <si>
    <t xml:space="preserve">Base de cálculo do Módulo 4 = Módulo 1 + Módulo 2 + Módulo 3. </t>
  </si>
  <si>
    <t xml:space="preserve">Submódulo 4.1 - Substituto nas 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</si>
  <si>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</si>
  <si>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</si>
  <si>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</si>
  <si>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</si>
  <si>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</si>
  <si>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</si>
  <si>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</si>
  <si>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</si>
  <si>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r>
      <rPr>
        <b val="true"/>
        <sz val="10"/>
        <color rgb="FF000000"/>
        <rFont val="Arial"/>
        <family val="2"/>
        <charset val="1"/>
      </rPr>
      <t xml:space="preserve">Nota:</t>
    </r>
    <r>
      <rPr>
        <sz val="10"/>
        <color rgb="FF000000"/>
        <rFont val="Arial"/>
        <family val="2"/>
        <charset val="1"/>
      </rPr>
      <t xml:space="preserve"> As alíneas “A” a “F” referem-se somente ao custo que será pago ao repositor pelos dias trabalhados quando da necessidade de substituir a mão de obra alocada na prestação do serviço. </t>
    </r>
  </si>
  <si>
    <t xml:space="preserve">Submódulo 4.2 - Substituto da Intrajornada</t>
  </si>
  <si>
    <t xml:space="preserve">4.2</t>
  </si>
  <si>
    <t xml:space="preserve">Substituto na intrajornada</t>
  </si>
  <si>
    <t xml:space="preserve">Substituto na cobertura de Intervalo para repouso ou alimentação</t>
  </si>
  <si>
    <r>
      <rPr>
        <b val="true"/>
        <sz val="10"/>
        <color rgb="FF000000"/>
        <rFont val="Arial"/>
        <family val="2"/>
        <charset val="1"/>
      </rPr>
      <t xml:space="preserve">Nota:</t>
    </r>
    <r>
      <rPr>
        <sz val="10"/>
        <color rgb="FF000000"/>
        <rFont val="Arial"/>
        <family val="2"/>
        <charset val="1"/>
      </rPr>
      <t xml:space="preserve"> Quando houver a necessidade de reposição de um empregado durante sua ausência nos casos de intervalo para repouso ou alimentação deve-se contemplar o Submódulo 4.2. </t>
    </r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</si>
  <si>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</si>
  <si>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</si>
  <si>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</si>
  <si>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</si>
  <si>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</si>
  <si>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</si>
  <si>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</si>
  <si>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</si>
  <si>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r>
      <rPr>
        <b val="true"/>
        <sz val="10"/>
        <color rgb="FF000000"/>
        <rFont val="Arial"/>
        <family val="2"/>
        <charset val="1"/>
      </rPr>
      <t xml:space="preserve">Nota:</t>
    </r>
    <r>
      <rPr>
        <sz val="10"/>
        <color rgb="FF000000"/>
        <rFont val="Arial"/>
        <family val="2"/>
        <charset val="1"/>
      </rPr>
      <t xml:space="preserve"> Valores mensais por empregado. </t>
    </r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</si>
  <si>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MÓDULO 6 - CUSTOS INDIRETOS, TRIBUTOS E LUCRO</t>
    </r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</si>
  <si>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</si>
  <si>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</si>
  <si>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</si>
  <si>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</si>
  <si>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</si>
  <si>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(especificar)</t>
  </si>
  <si>
    <t xml:space="preserve">C.2. Tributos Estaduais (especificar)</t>
  </si>
  <si>
    <t xml:space="preserve">C.3. Tributos Municipais (especificar)</t>
  </si>
  <si>
    <r>
      <rPr>
        <b val="true"/>
        <sz val="10"/>
        <color rgb="FF000000"/>
        <rFont val="Arial"/>
        <family val="2"/>
        <charset val="1"/>
      </rPr>
      <t xml:space="preserve">Nota (1):</t>
    </r>
    <r>
      <rPr>
        <sz val="10"/>
        <color rgb="FF000000"/>
        <rFont val="Arial"/>
        <family val="2"/>
        <charset val="1"/>
      </rPr>
      <t xml:space="preserve"> Custos Indiretos, Tributos e Lucro por empregado.</t>
    </r>
  </si>
  <si>
    <r>
      <rPr>
        <sz val="10"/>
        <color rgb="FF000000"/>
        <rFont val="Arial"/>
        <family val="2"/>
        <charset val="1"/>
      </rPr>
      <t xml:space="preserve">No</t>
    </r>
    <r>
      <rPr>
        <b val="true"/>
        <sz val="10"/>
        <color rgb="FF000000"/>
        <rFont val="Arial"/>
        <family val="2"/>
        <charset val="1"/>
      </rPr>
      <t xml:space="preserve">ta (2):</t>
    </r>
    <r>
      <rPr>
        <sz val="10"/>
        <color rgb="FF000000"/>
        <rFont val="Arial"/>
        <family val="2"/>
        <charset val="1"/>
      </rPr>
      <t xml:space="preserve"> O valor referente a tributos é obtido aplicando-se o percentual sobre o valor do faturamento.</t>
    </r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</si>
  <si>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</si>
  <si>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</si>
  <si>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</si>
  <si>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</si>
  <si>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</si>
  <si>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</si>
  <si>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</si>
  <si>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</si>
  <si>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</si>
  <si>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</si>
  <si>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</si>
  <si>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</si>
  <si>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</si>
  <si>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</si>
  <si>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</si>
  <si>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</si>
  <si>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</si>
  <si>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</si>
  <si>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</si>
  <si>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</si>
  <si>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</si>
  <si>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</si>
  <si>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</si>
  <si>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</si>
  <si>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</si>
  <si>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</si>
  <si>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r>
      <rPr>
        <sz val="10"/>
        <color rgb="FF000000"/>
        <rFont val="Arial"/>
        <family val="2"/>
        <charset val="1"/>
      </rPr>
      <t xml:space="preserve">Valor global da proposta 
</t>
    </r>
    <r>
      <rPr>
        <sz val="11.5"/>
        <color rgb="FF000000"/>
        <rFont val="Arial"/>
        <family val="2"/>
        <charset val="1"/>
      </rPr>
      <t xml:space="preserve">(</t>
    </r>
    <r>
      <rPr>
        <sz val="11"/>
        <color rgb="FF000000"/>
        <rFont val="Arial"/>
        <family val="2"/>
        <charset val="1"/>
      </rPr>
      <t xml:space="preserve">Valor mensal do serviço multiplicado pelo número de meses do contrato</t>
    </r>
    <r>
      <rPr>
        <sz val="11.5"/>
        <color rgb="FF000000"/>
        <rFont val="Arial"/>
        <family val="2"/>
        <charset val="1"/>
      </rPr>
      <t xml:space="preserve">). </t>
    </r>
  </si>
  <si>
    <r>
      <rPr>
        <b val="true"/>
        <sz val="11"/>
        <color rgb="FF000000"/>
        <rFont val="Times New Roman;Times New Roman"/>
        <family val="1"/>
        <charset val="1"/>
      </rPr>
      <t xml:space="preserve">Nota: </t>
    </r>
    <r>
      <rPr>
        <sz val="11"/>
        <color rgb="FF000000"/>
        <rFont val="Times New Roman;Times New Roman"/>
        <family val="1"/>
        <charset val="1"/>
      </rPr>
      <t xml:space="preserve">Informar o valor da unidade de medida por tipo de serviço. </t>
    </r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</si>
  <si>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</si>
  <si>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</si>
  <si>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</si>
  <si>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PREÇO m² ÁREAS INTERNAS</t>
  </si>
  <si>
    <t xml:space="preserve">PISOS FRIOS 800 m² a 1200 m²</t>
  </si>
  <si>
    <t xml:space="preserve">LABORATÓRIOS 360 m² a 450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</si>
  <si>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</si>
  <si>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</si>
  <si>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</si>
  <si>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</si>
  <si>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</si>
  <si>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1200</t>
  </si>
  <si>
    <t xml:space="preserve">30 X 450</t>
  </si>
  <si>
    <t xml:space="preserve">SERVENTE</t>
  </si>
  <si>
    <t xml:space="preserve">CUSTO UNITÁRIO DO M²</t>
  </si>
  <si>
    <t xml:space="preserve">ALMOXARIFADOS/GALPÕES 1500 m² a 2500 m²</t>
  </si>
  <si>
    <t xml:space="preserve">OFICINAS 1200 m² a 1800 m²</t>
  </si>
  <si>
    <t xml:space="preserve">30 X 2500</t>
  </si>
  <si>
    <t xml:space="preserve">30 X 1800</t>
  </si>
  <si>
    <t xml:space="preserve">ÁREAS C/ ESPAÇOS LIVRES - SAGUÃO, HALL E SALÃO 1000 m² a 1500 m²</t>
  </si>
  <si>
    <t xml:space="preserve">BANHEIROS 200 m² a 300 m²</t>
  </si>
  <si>
    <t xml:space="preserve">30 X 1500</t>
  </si>
  <si>
    <t xml:space="preserve">30 X 300</t>
  </si>
  <si>
    <t xml:space="preserve">PREÇO m² ÁREAS EXTERNAS</t>
  </si>
  <si>
    <t xml:space="preserve">VARRIÇÃO DE PASSEIOS E ARRUAMENTOS 6000 m² a 9000 m²</t>
  </si>
  <si>
    <t xml:space="preserve">30 X 9000</t>
  </si>
  <si>
    <t xml:space="preserve">PÁTIOS E ÁREAS VERDES COM MÉDIA FREQUÊNCIA 1800 m² a 2700 m²</t>
  </si>
  <si>
    <t xml:space="preserve">30 X 2700</t>
  </si>
  <si>
    <t xml:space="preserve">COLETA DE DETRITOS EM PÁTIOS E ÁREAS VERDES 100000 m²</t>
  </si>
  <si>
    <t xml:space="preserve">30 X 100000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</si>
  <si>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</si>
  <si>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</si>
  <si>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</si>
  <si>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</si>
  <si>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</si>
  <si>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30 X 130</t>
  </si>
  <si>
    <t xml:space="preserve">CUSTO UNITÁRIO DO M² </t>
  </si>
  <si>
    <t xml:space="preserve">FACE EXTERNA SEM EXPOSIÇÃO A SITUAÇÃO DE RISCO 300 m² a 380 m²</t>
  </si>
  <si>
    <t xml:space="preserve">FACE INTERNA</t>
  </si>
  <si>
    <t xml:space="preserve">VALOR ESTIMADO PELA ADMINISTRAÇÃO - TOTAL DA PROPOSTA – CAMPUS PETROLINA ZONA RURAL – GRUPO 5 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</si>
  <si>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</si>
  <si>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</si>
  <si>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</si>
  <si>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</si>
  <si>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</si>
  <si>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</si>
  <si>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</si>
  <si>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FRIOS</t>
  </si>
  <si>
    <t xml:space="preserve">LABORATÓRIOS</t>
  </si>
  <si>
    <t xml:space="preserve">ALMOXARIFADOS/GALPÕES</t>
  </si>
  <si>
    <t xml:space="preserve">OFICINAS</t>
  </si>
  <si>
    <t xml:space="preserve">ÁREAS C/ ESPAÇOS LIVRES - SAGUÃO, HALL E SALÃO</t>
  </si>
  <si>
    <t xml:space="preserve">BANHEIROS</t>
  </si>
  <si>
    <t xml:space="preserve">SUBTOTAL ANUAL DA ÁREA INTERNA</t>
  </si>
  <si>
    <t xml:space="preserve">ÁREAS EXTERNAS</t>
  </si>
  <si>
    <t xml:space="preserve">VARRIÇÃO DE PASSEIOS E ARRUAMENTOS</t>
  </si>
  <si>
    <t xml:space="preserve">PÁTIOS E ÁREAS VERDES COM MÉDIA FREQUÊNCIA</t>
  </si>
  <si>
    <t xml:space="preserve">COLETA DE DETRITOS EM PÁTIOS E ÁRES VERDES</t>
  </si>
  <si>
    <t xml:space="preserve">SUBTOTAL ANUAL DA ÁREA EXTERNA</t>
  </si>
  <si>
    <t xml:space="preserve">FACE EXTERNA SEM EXPOSIÇÃO A SITUAÇÃO DE RISCO</t>
  </si>
  <si>
    <t xml:space="preserve">SUBTOTAL ANUAL DA ÁREA ESQUADRIAS</t>
  </si>
  <si>
    <t xml:space="preserve">VALOR TOTAL MENSAL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</si>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</sst>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DD/MM/YYYY"/>
    <numFmt numFmtId="166" formatCode="[$R$-416]\ #,##0.00;[RED]\-[$R$-416]\ #,##0.00"/>
    <numFmt numFmtId="167" formatCode="D/M/YYYY"/>
    <numFmt numFmtId="168" formatCode="[$R$]\ #,##0.00;[RED]\-[$R$]\ #,##0.00"/>
    <numFmt numFmtId="169" formatCode="0.00"/>
    <numFmt numFmtId="170" formatCode="0.00%"/>
    <numFmt numFmtId="171" formatCode="#,##0.00"/>
    <numFmt numFmtId="172" formatCode="#,##0"/>
    <numFmt numFmtId="173" formatCode="#,##0.0000000"/>
    <numFmt numFmtId="174" formatCode="0.000000"/>
    <numFmt numFmtId="175" formatCode="0.00000"/>
    <numFmt numFmtId="176" formatCode="#,##0.000000"/>
  </numFmts>
  <fonts count="2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DFAFA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30303"/>
      <name val="Arial"/>
      <family val="2"/>
      <charset val="1"/>
    </font>
    <font>
      <sz val="10"/>
      <color rgb="FF030303"/>
      <name val="Arial"/>
      <family val="2"/>
      <charset val="1"/>
    </font>
    <font>
      <sz val="8"/>
      <color rgb="FF000000"/>
      <name val="Verdana"/>
      <family val="2"/>
      <charset val="1"/>
    </font>
    <font>
      <sz val="11.5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b val="tru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  <fill>
      <patternFill patternType="solid">
        <fgColor rgb="FF00B0F0"/>
        <bgColor rgb="FF1CCBED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4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30303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P65536"/>
  <sheetViews>
    <sheetView showFormulas="false" showGridLines="true" showRowColHeaders="true" showZeros="true" rightToLeft="false" tabSelected="false" showOutlineSymbols="true" defaultGridColor="true" view="normal" topLeftCell="A1" colorId="64" zoomScale="111" zoomScaleNormal="111" zoomScalePageLayoutView="100" workbookViewId="0">
      <selection pane="topLeft" activeCell="L200" activeCellId="0" sqref="L200"/>
    </sheetView>
  </sheetViews>
  <sheetFormatPr defaultRowHeight="13.2" outlineLevelRow="0" outlineLevelCol="0"/>
  <cols>
    <col collapsed="false" customWidth="true" hidden="false" outlineLevel="0" max="1" min="1" style="1" width="19.04"/>
    <col collapsed="false" customWidth="true" hidden="false" outlineLevel="0" max="2" min="2" style="1" width="22.36"/>
    <col collapsed="false" customWidth="true" hidden="false" outlineLevel="0" max="3" min="3" style="1" width="18.63"/>
    <col collapsed="false" customWidth="true" hidden="false" outlineLevel="0" max="4" min="4" style="1" width="15.12"/>
    <col collapsed="false" customWidth="true" hidden="false" outlineLevel="0" max="5" min="5" style="1" width="19.31"/>
    <col collapsed="false" customWidth="true" hidden="false" outlineLevel="0" max="6" min="6" style="1" width="17.82"/>
    <col collapsed="false" customWidth="true" hidden="false" outlineLevel="0" max="7" min="7" style="1" width="14.16"/>
    <col collapsed="false" customWidth="true" hidden="false" outlineLevel="0" max="8" min="8" style="1" width="7.95"/>
    <col collapsed="false" customWidth="true" hidden="false" outlineLevel="0" max="9" min="9" style="1" width="8.37"/>
    <col collapsed="false" customWidth="true" hidden="false" outlineLevel="0" max="10" min="10" style="1" width="11.19"/>
    <col collapsed="false" customWidth="true" hidden="false" outlineLevel="0" max="11" min="11" style="1" width="8.79"/>
    <col collapsed="false" customWidth="true" hidden="false" outlineLevel="0" max="12" min="12" style="1" width="10.8"/>
    <col collapsed="false" customWidth="true" hidden="false" outlineLevel="0" max="15" min="13" style="1" width="8.37"/>
    <col collapsed="false" customWidth="true" hidden="false" outlineLevel="0" max="16" min="16" style="1" width="15.27"/>
    <col collapsed="false" customWidth="true" hidden="false" outlineLevel="0" max="19" min="17" style="1" width="8.37"/>
    <col collapsed="false" customWidth="true" hidden="false" outlineLevel="0" max="26" min="20" style="1" width="6.61"/>
    <col collapsed="false" customWidth="true" hidden="false" outlineLevel="0" max="1025" min="27" style="1" width="13.63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  <c r="M1" s="0"/>
      <c r="N1" s="0"/>
      <c r="O1" s="0"/>
      <c r="P1" s="0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  <c r="M2" s="0"/>
      <c r="N2" s="0"/>
      <c r="O2" s="0"/>
      <c r="P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  <c r="M3" s="0"/>
      <c r="N3" s="0"/>
      <c r="O3" s="0"/>
      <c r="P3" s="0"/>
    </row>
    <row r="4" customFormat="false" ht="12.8" hidden="false" customHeight="false" outlineLevel="0" collapsed="false">
      <c r="A4" s="2" t="s">
        <v>2</v>
      </c>
      <c r="B4" s="2"/>
      <c r="C4" s="2"/>
      <c r="D4" s="2"/>
      <c r="E4" s="2"/>
      <c r="F4" s="2"/>
      <c r="G4" s="2"/>
      <c r="H4" s="0"/>
      <c r="I4" s="0"/>
      <c r="J4" s="0"/>
      <c r="K4" s="0"/>
      <c r="L4" s="0"/>
      <c r="M4" s="0"/>
      <c r="N4" s="0"/>
      <c r="O4" s="0"/>
      <c r="P4" s="0"/>
    </row>
    <row r="5" customFormat="false" ht="15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  <c r="M5" s="0"/>
      <c r="N5" s="0"/>
      <c r="O5" s="0"/>
      <c r="P5" s="0"/>
    </row>
    <row r="6" customFormat="false" ht="12.7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  <c r="M6" s="0"/>
      <c r="N6" s="0"/>
      <c r="O6" s="0"/>
      <c r="P6" s="0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  <c r="M7" s="0"/>
      <c r="N7" s="0"/>
      <c r="O7" s="0"/>
      <c r="P7" s="0"/>
    </row>
    <row r="8" customFormat="false" ht="12.8" hidden="false" customHeight="false" outlineLevel="0" collapsed="false">
      <c r="A8" s="7"/>
      <c r="B8" s="7"/>
      <c r="C8" s="7"/>
      <c r="D8" s="7"/>
      <c r="E8" s="7"/>
      <c r="F8" s="8"/>
      <c r="G8" s="8"/>
      <c r="H8" s="0"/>
      <c r="I8" s="0"/>
      <c r="J8" s="0"/>
      <c r="K8" s="0"/>
      <c r="L8" s="0"/>
      <c r="M8" s="0"/>
      <c r="N8" s="0"/>
      <c r="O8" s="0"/>
      <c r="P8" s="0"/>
    </row>
    <row r="9" customFormat="false" ht="12.8" hidden="false" customHeight="true" outlineLevel="0" collapsed="false">
      <c r="A9" s="7" t="s">
        <v>5</v>
      </c>
      <c r="B9" s="7"/>
      <c r="C9" s="7"/>
      <c r="D9" s="7"/>
      <c r="E9" s="7"/>
      <c r="F9" s="4"/>
      <c r="G9" s="4"/>
      <c r="H9" s="0"/>
      <c r="I9" s="0"/>
      <c r="J9" s="0"/>
      <c r="K9" s="0"/>
      <c r="L9" s="0"/>
      <c r="M9" s="0"/>
      <c r="N9" s="0"/>
      <c r="O9" s="0"/>
      <c r="P9" s="0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  <c r="H10" s="0"/>
      <c r="I10" s="0"/>
      <c r="J10" s="0"/>
      <c r="K10" s="0"/>
      <c r="L10" s="0"/>
      <c r="M10" s="0"/>
      <c r="N10" s="0"/>
      <c r="O10" s="0"/>
      <c r="P10" s="0"/>
    </row>
    <row r="11" customFormat="false" ht="12.75" hidden="false" customHeight="true" outlineLevel="0" collapsed="false">
      <c r="A11" s="2" t="s">
        <v>6</v>
      </c>
      <c r="B11" s="2"/>
      <c r="C11" s="2"/>
      <c r="D11" s="2"/>
      <c r="E11" s="2"/>
      <c r="F11" s="2"/>
      <c r="G11" s="2"/>
      <c r="H11" s="0"/>
      <c r="I11" s="0"/>
      <c r="J11" s="0"/>
      <c r="K11" s="0"/>
      <c r="L11" s="0"/>
      <c r="M11" s="0"/>
      <c r="N11" s="0"/>
      <c r="O11" s="0"/>
      <c r="P11" s="0"/>
    </row>
    <row r="12" customFormat="false" ht="13.8" hidden="false" customHeight="false" outlineLevel="0" collapsed="false">
      <c r="A12" s="9"/>
      <c r="B12" s="9"/>
      <c r="C12" s="9"/>
      <c r="D12" s="9"/>
      <c r="E12" s="9"/>
      <c r="F12" s="9"/>
      <c r="G12" s="9"/>
      <c r="H12" s="0"/>
      <c r="I12" s="0"/>
      <c r="J12" s="0"/>
      <c r="K12" s="0"/>
      <c r="L12" s="0"/>
      <c r="M12" s="0"/>
      <c r="N12" s="0"/>
      <c r="O12" s="0"/>
      <c r="P12" s="0"/>
    </row>
    <row r="13" customFormat="false" ht="13.2" hidden="false" customHeight="true" outlineLevel="0" collapsed="false">
      <c r="A13" s="10" t="s">
        <v>7</v>
      </c>
      <c r="B13" s="11" t="s">
        <v>8</v>
      </c>
      <c r="C13" s="11"/>
      <c r="D13" s="11"/>
      <c r="E13" s="11"/>
      <c r="F13" s="12" t="n">
        <v>43412</v>
      </c>
      <c r="G13" s="12"/>
      <c r="H13" s="0"/>
      <c r="I13" s="0"/>
      <c r="J13" s="0"/>
      <c r="K13" s="0"/>
      <c r="L13" s="0"/>
      <c r="M13" s="0"/>
      <c r="N13" s="0"/>
      <c r="O13" s="0"/>
      <c r="P13" s="0"/>
    </row>
    <row r="14" customFormat="false" ht="14.25" hidden="false" customHeight="true" outlineLevel="0" collapsed="false">
      <c r="A14" s="10" t="s">
        <v>9</v>
      </c>
      <c r="B14" s="11" t="s">
        <v>10</v>
      </c>
      <c r="C14" s="11"/>
      <c r="D14" s="11"/>
      <c r="E14" s="11"/>
      <c r="F14" s="13" t="s">
        <v>11</v>
      </c>
      <c r="G14" s="13"/>
      <c r="H14" s="0"/>
      <c r="I14" s="0"/>
      <c r="J14" s="0"/>
      <c r="K14" s="0"/>
      <c r="L14" s="0"/>
      <c r="M14" s="0"/>
      <c r="N14" s="0"/>
      <c r="O14" s="0"/>
      <c r="P14" s="0"/>
    </row>
    <row r="15" customFormat="false" ht="12.75" hidden="false" customHeight="true" outlineLevel="0" collapsed="false">
      <c r="A15" s="10" t="s">
        <v>12</v>
      </c>
      <c r="B15" s="11" t="s">
        <v>13</v>
      </c>
      <c r="C15" s="11"/>
      <c r="D15" s="11"/>
      <c r="E15" s="11"/>
      <c r="F15" s="14" t="s">
        <v>14</v>
      </c>
      <c r="G15" s="14"/>
      <c r="H15" s="0"/>
      <c r="I15" s="0"/>
      <c r="J15" s="0"/>
      <c r="K15" s="0"/>
      <c r="L15" s="0"/>
      <c r="M15" s="0"/>
      <c r="N15" s="0"/>
      <c r="O15" s="0"/>
      <c r="P15" s="0"/>
    </row>
    <row r="16" customFormat="false" ht="12.75" hidden="false" customHeight="true" outlineLevel="0" collapsed="false">
      <c r="A16" s="10" t="s">
        <v>15</v>
      </c>
      <c r="B16" s="15" t="s">
        <v>16</v>
      </c>
      <c r="C16" s="15"/>
      <c r="D16" s="15"/>
      <c r="E16" s="15"/>
      <c r="F16" s="13" t="n">
        <v>12</v>
      </c>
      <c r="G16" s="13"/>
      <c r="H16" s="0"/>
      <c r="I16" s="0"/>
      <c r="J16" s="0"/>
      <c r="K16" s="0"/>
      <c r="L16" s="0"/>
      <c r="M16" s="0"/>
      <c r="N16" s="0"/>
      <c r="O16" s="0"/>
      <c r="P16" s="0"/>
    </row>
    <row r="17" customFormat="false" ht="12.8" hidden="false" customHeight="false" outlineLevel="0" collapsed="false">
      <c r="A17" s="16" t="s">
        <v>17</v>
      </c>
      <c r="B17" s="16"/>
      <c r="C17" s="16"/>
      <c r="D17" s="16"/>
      <c r="E17" s="16"/>
      <c r="F17" s="16"/>
      <c r="G17" s="16"/>
      <c r="H17" s="0"/>
      <c r="I17" s="0"/>
      <c r="J17" s="0"/>
      <c r="K17" s="0"/>
      <c r="L17" s="0"/>
      <c r="M17" s="0"/>
      <c r="N17" s="0"/>
      <c r="O17" s="0"/>
      <c r="P17" s="0"/>
    </row>
    <row r="18" customFormat="false" ht="12.8" hidden="false" customHeight="false" outlineLevel="0" collapsed="false">
      <c r="A18" s="16"/>
      <c r="B18" s="16"/>
      <c r="C18" s="16"/>
      <c r="D18" s="16"/>
      <c r="E18" s="16"/>
      <c r="F18" s="16"/>
      <c r="G18" s="16"/>
      <c r="H18" s="0"/>
      <c r="I18" s="0"/>
      <c r="J18" s="0"/>
      <c r="K18" s="0"/>
      <c r="L18" s="0"/>
      <c r="M18" s="0"/>
      <c r="N18" s="0"/>
      <c r="O18" s="0"/>
      <c r="P18" s="0"/>
    </row>
    <row r="19" customFormat="false" ht="12.8" hidden="false" customHeight="false" outlineLevel="0" collapsed="false">
      <c r="A19" s="16"/>
      <c r="B19" s="16"/>
      <c r="C19" s="16"/>
      <c r="D19" s="16"/>
      <c r="E19" s="16"/>
      <c r="F19" s="16"/>
      <c r="G19" s="16"/>
      <c r="H19" s="0"/>
      <c r="I19" s="0"/>
      <c r="J19" s="0"/>
      <c r="K19" s="0"/>
      <c r="L19" s="0"/>
      <c r="M19" s="0"/>
      <c r="N19" s="0"/>
      <c r="O19" s="0"/>
      <c r="P19" s="0"/>
    </row>
    <row r="20" customFormat="false" ht="26.4" hidden="false" customHeight="true" outlineLevel="0" collapsed="false">
      <c r="A20" s="17" t="s">
        <v>18</v>
      </c>
      <c r="B20" s="17" t="s">
        <v>19</v>
      </c>
      <c r="C20" s="17"/>
      <c r="D20" s="17"/>
      <c r="E20" s="17"/>
      <c r="F20" s="17" t="s">
        <v>20</v>
      </c>
      <c r="G20" s="17"/>
      <c r="H20" s="0"/>
      <c r="I20" s="0"/>
      <c r="J20" s="0"/>
      <c r="K20" s="0"/>
      <c r="L20" s="0"/>
      <c r="M20" s="0"/>
      <c r="N20" s="0"/>
      <c r="O20" s="0"/>
      <c r="P20" s="0"/>
    </row>
    <row r="21" customFormat="false" ht="35.25" hidden="false" customHeight="true" outlineLevel="0" collapsed="false">
      <c r="A21" s="10" t="s">
        <v>21</v>
      </c>
      <c r="B21" s="10" t="s">
        <v>22</v>
      </c>
      <c r="C21" s="10"/>
      <c r="D21" s="10"/>
      <c r="E21" s="10"/>
      <c r="F21" s="10" t="s">
        <v>23</v>
      </c>
      <c r="G21" s="10"/>
      <c r="H21" s="0"/>
      <c r="I21" s="0"/>
      <c r="J21" s="0"/>
      <c r="K21" s="0"/>
      <c r="L21" s="0"/>
      <c r="M21" s="0"/>
      <c r="N21" s="0"/>
      <c r="O21" s="0"/>
      <c r="P21" s="0"/>
    </row>
    <row r="22" customFormat="false" ht="12.8" hidden="false" customHeight="false" outlineLevel="0" collapsed="false">
      <c r="A22" s="18"/>
      <c r="B22" s="18"/>
      <c r="C22" s="18"/>
      <c r="D22" s="18"/>
      <c r="E22" s="18"/>
      <c r="F22" s="18"/>
      <c r="G22" s="18"/>
      <c r="H22" s="0"/>
      <c r="I22" s="0"/>
      <c r="J22" s="0"/>
      <c r="K22" s="0"/>
      <c r="L22" s="0"/>
      <c r="M22" s="0"/>
      <c r="N22" s="0"/>
      <c r="O22" s="0"/>
      <c r="P22" s="0"/>
    </row>
    <row r="23" customFormat="false" ht="12.8" hidden="false" customHeight="true" outlineLevel="0" collapsed="false">
      <c r="A23" s="19" t="s">
        <v>24</v>
      </c>
      <c r="B23" s="19"/>
      <c r="C23" s="19"/>
      <c r="D23" s="19"/>
      <c r="E23" s="19"/>
      <c r="F23" s="19"/>
      <c r="G23" s="19"/>
      <c r="H23" s="0"/>
      <c r="I23" s="0"/>
      <c r="J23" s="0"/>
      <c r="K23" s="0"/>
      <c r="L23" s="0"/>
      <c r="M23" s="0"/>
      <c r="N23" s="0"/>
      <c r="O23" s="0"/>
      <c r="P23" s="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19"/>
      <c r="H24" s="0"/>
      <c r="I24" s="0"/>
      <c r="J24" s="0"/>
      <c r="K24" s="0"/>
      <c r="L24" s="0"/>
      <c r="M24" s="0"/>
      <c r="N24" s="0"/>
      <c r="O24" s="0"/>
      <c r="P24" s="0"/>
    </row>
    <row r="25" customFormat="fals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0"/>
      <c r="I25" s="0"/>
      <c r="J25" s="0"/>
      <c r="K25" s="0"/>
      <c r="L25" s="0"/>
      <c r="M25" s="0"/>
      <c r="N25" s="0"/>
      <c r="O25" s="0"/>
      <c r="P25" s="0"/>
    </row>
    <row r="26" customFormat="false" ht="12.8" hidden="false" customHeight="true" outlineLevel="0" collapsed="false">
      <c r="A26" s="19" t="s">
        <v>25</v>
      </c>
      <c r="B26" s="19"/>
      <c r="C26" s="19"/>
      <c r="D26" s="19"/>
      <c r="E26" s="19"/>
      <c r="F26" s="19"/>
      <c r="G26" s="19"/>
      <c r="H26" s="0"/>
      <c r="I26" s="0"/>
      <c r="J26" s="0"/>
      <c r="K26" s="0"/>
      <c r="L26" s="0"/>
      <c r="M26" s="0"/>
      <c r="N26" s="0"/>
      <c r="O26" s="0"/>
      <c r="P26" s="0"/>
    </row>
    <row r="27" customFormat="false" ht="12.75" hidden="false" customHeight="true" outlineLevel="0" collapsed="false">
      <c r="A27" s="19"/>
      <c r="B27" s="19"/>
      <c r="C27" s="19"/>
      <c r="D27" s="19"/>
      <c r="E27" s="19"/>
      <c r="F27" s="19"/>
      <c r="G27" s="19"/>
      <c r="H27" s="0"/>
      <c r="I27" s="0"/>
      <c r="J27" s="0"/>
      <c r="K27" s="0"/>
      <c r="L27" s="0"/>
      <c r="M27" s="0"/>
      <c r="N27" s="0"/>
      <c r="O27" s="0"/>
      <c r="P27" s="0"/>
    </row>
    <row r="28" customFormat="fals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0"/>
      <c r="I28" s="0"/>
      <c r="J28" s="0"/>
      <c r="K28" s="0"/>
      <c r="L28" s="0"/>
      <c r="M28" s="0"/>
      <c r="N28" s="0"/>
      <c r="O28" s="0"/>
      <c r="P28" s="0"/>
    </row>
    <row r="29" customFormat="false" ht="12.75" hidden="false" customHeight="true" outlineLevel="0" collapsed="false">
      <c r="A29" s="21" t="s">
        <v>26</v>
      </c>
      <c r="B29" s="21"/>
      <c r="C29" s="21"/>
      <c r="D29" s="21"/>
      <c r="E29" s="21"/>
      <c r="F29" s="21"/>
      <c r="G29" s="21"/>
      <c r="H29" s="0"/>
      <c r="I29" s="0"/>
      <c r="J29" s="0"/>
      <c r="K29" s="0"/>
      <c r="L29" s="0"/>
      <c r="M29" s="0"/>
      <c r="N29" s="0"/>
      <c r="O29" s="0"/>
      <c r="P29" s="0"/>
    </row>
    <row r="30" customFormat="false" ht="12.75" hidden="false" customHeight="true" outlineLevel="0" collapsed="false">
      <c r="A30" s="22"/>
      <c r="B30" s="20"/>
      <c r="C30" s="23"/>
      <c r="D30" s="20"/>
      <c r="E30" s="20"/>
      <c r="F30" s="20"/>
      <c r="G30" s="20"/>
      <c r="H30" s="0"/>
      <c r="I30" s="0"/>
      <c r="J30" s="0"/>
      <c r="K30" s="0"/>
      <c r="L30" s="0"/>
      <c r="M30" s="0"/>
      <c r="N30" s="0"/>
      <c r="O30" s="0"/>
      <c r="P30" s="0"/>
    </row>
    <row r="31" customFormat="false" ht="12.8" hidden="false" customHeight="false" outlineLevel="0" collapsed="false">
      <c r="A31" s="24" t="s">
        <v>27</v>
      </c>
      <c r="B31" s="24"/>
      <c r="C31" s="24"/>
      <c r="D31" s="24"/>
      <c r="E31" s="24"/>
      <c r="F31" s="24"/>
      <c r="G31" s="24"/>
      <c r="H31" s="0"/>
      <c r="I31" s="0"/>
      <c r="J31" s="0"/>
      <c r="K31" s="0"/>
      <c r="L31" s="0"/>
      <c r="M31" s="0"/>
      <c r="N31" s="0"/>
      <c r="O31" s="0"/>
      <c r="P31" s="0"/>
    </row>
    <row r="32" customFormat="false" ht="12.75" hidden="false" customHeight="true" outlineLevel="0" collapsed="false">
      <c r="A32" s="24"/>
      <c r="B32" s="25"/>
      <c r="C32" s="25"/>
      <c r="D32" s="25"/>
      <c r="E32" s="25"/>
      <c r="F32" s="25"/>
      <c r="G32" s="25"/>
      <c r="H32" s="0"/>
      <c r="I32" s="0"/>
      <c r="J32" s="0"/>
      <c r="K32" s="0"/>
      <c r="L32" s="0"/>
      <c r="M32" s="0"/>
      <c r="N32" s="0"/>
      <c r="O32" s="0"/>
      <c r="P32" s="0"/>
    </row>
    <row r="33" customFormat="false" ht="12.75" hidden="false" customHeight="true" outlineLevel="0" collapsed="false">
      <c r="A33" s="26" t="s">
        <v>28</v>
      </c>
      <c r="B33" s="26"/>
      <c r="C33" s="26"/>
      <c r="D33" s="26"/>
      <c r="E33" s="26"/>
      <c r="F33" s="26"/>
      <c r="G33" s="26"/>
      <c r="H33" s="0"/>
      <c r="I33" s="0"/>
      <c r="J33" s="0"/>
      <c r="K33" s="0"/>
      <c r="L33" s="0"/>
      <c r="M33" s="0"/>
      <c r="N33" s="0"/>
      <c r="O33" s="0"/>
      <c r="P33" s="0"/>
    </row>
    <row r="34" customFormat="false" ht="12.75" hidden="false" customHeight="true" outlineLevel="0" collapsed="false">
      <c r="A34" s="24"/>
      <c r="B34" s="25"/>
      <c r="C34" s="25"/>
      <c r="D34" s="25"/>
      <c r="E34" s="25"/>
      <c r="F34" s="25"/>
      <c r="G34" s="25"/>
      <c r="H34" s="0"/>
      <c r="I34" s="0"/>
      <c r="J34" s="0"/>
      <c r="K34" s="0"/>
      <c r="L34" s="0"/>
      <c r="M34" s="0"/>
      <c r="N34" s="0"/>
      <c r="O34" s="0"/>
      <c r="P34" s="0"/>
    </row>
    <row r="35" customFormat="false" ht="12.75" hidden="false" customHeight="true" outlineLevel="0" collapsed="false">
      <c r="A35" s="27" t="s">
        <v>29</v>
      </c>
      <c r="B35" s="27"/>
      <c r="C35" s="27"/>
      <c r="D35" s="27"/>
      <c r="E35" s="27"/>
      <c r="F35" s="27"/>
      <c r="G35" s="27"/>
      <c r="H35" s="0"/>
      <c r="I35" s="0"/>
      <c r="J35" s="0"/>
      <c r="K35" s="0"/>
      <c r="L35" s="0"/>
      <c r="M35" s="0"/>
      <c r="N35" s="0"/>
      <c r="O35" s="0"/>
      <c r="P35" s="0"/>
    </row>
    <row r="36" customFormat="false" ht="14.25" hidden="false" customHeight="true" outlineLevel="0" collapsed="false">
      <c r="A36" s="28" t="n">
        <v>1</v>
      </c>
      <c r="B36" s="6" t="s">
        <v>30</v>
      </c>
      <c r="C36" s="6"/>
      <c r="D36" s="6"/>
      <c r="E36" s="6"/>
      <c r="F36" s="28" t="s">
        <v>31</v>
      </c>
      <c r="G36" s="28"/>
      <c r="H36" s="0"/>
      <c r="I36" s="0"/>
      <c r="J36" s="0"/>
      <c r="K36" s="0"/>
      <c r="L36" s="0"/>
      <c r="M36" s="0"/>
      <c r="N36" s="0"/>
      <c r="O36" s="0"/>
      <c r="P36" s="0"/>
    </row>
    <row r="37" customFormat="false" ht="12.75" hidden="false" customHeight="true" outlineLevel="0" collapsed="false">
      <c r="A37" s="28" t="n">
        <v>2</v>
      </c>
      <c r="B37" s="6" t="s">
        <v>32</v>
      </c>
      <c r="C37" s="6"/>
      <c r="D37" s="6"/>
      <c r="E37" s="6"/>
      <c r="F37" s="28" t="s">
        <v>33</v>
      </c>
      <c r="G37" s="28"/>
      <c r="H37" s="0"/>
      <c r="I37" s="0"/>
      <c r="J37" s="0"/>
      <c r="K37" s="0"/>
      <c r="L37" s="0"/>
      <c r="M37" s="0"/>
      <c r="N37" s="0"/>
      <c r="O37" s="0"/>
      <c r="P37" s="0"/>
    </row>
    <row r="38" customFormat="false" ht="14.25" hidden="false" customHeight="true" outlineLevel="0" collapsed="false">
      <c r="A38" s="28" t="n">
        <v>3</v>
      </c>
      <c r="B38" s="6" t="s">
        <v>34</v>
      </c>
      <c r="C38" s="6"/>
      <c r="D38" s="6"/>
      <c r="E38" s="6"/>
      <c r="F38" s="29" t="n">
        <v>975.92</v>
      </c>
      <c r="G38" s="29"/>
      <c r="H38" s="0"/>
      <c r="I38" s="0"/>
      <c r="J38" s="0"/>
      <c r="K38" s="0"/>
      <c r="L38" s="0"/>
      <c r="M38" s="0"/>
      <c r="N38" s="0"/>
      <c r="O38" s="0"/>
      <c r="P38" s="0"/>
    </row>
    <row r="39" customFormat="false" ht="14.25" hidden="false" customHeight="true" outlineLevel="0" collapsed="false">
      <c r="A39" s="28" t="n">
        <v>4</v>
      </c>
      <c r="B39" s="6" t="s">
        <v>35</v>
      </c>
      <c r="C39" s="6"/>
      <c r="D39" s="6"/>
      <c r="E39" s="6"/>
      <c r="F39" s="30" t="n">
        <v>43101</v>
      </c>
      <c r="G39" s="30"/>
      <c r="H39" s="0"/>
      <c r="I39" s="0"/>
      <c r="J39" s="0"/>
      <c r="K39" s="0"/>
      <c r="L39" s="0"/>
      <c r="M39" s="0"/>
      <c r="N39" s="0"/>
      <c r="O39" s="0"/>
      <c r="P39" s="0"/>
    </row>
    <row r="40" customFormat="false" ht="12.8" hidden="false" customHeight="false" outlineLevel="0" collapsed="false">
      <c r="A40" s="18"/>
      <c r="B40" s="31"/>
      <c r="C40" s="31"/>
      <c r="D40" s="31"/>
      <c r="E40" s="31"/>
      <c r="F40" s="32"/>
      <c r="G40" s="32"/>
      <c r="H40" s="0"/>
      <c r="I40" s="0"/>
      <c r="J40" s="0"/>
      <c r="K40" s="0"/>
      <c r="L40" s="0"/>
      <c r="M40" s="0"/>
      <c r="N40" s="0"/>
      <c r="O40" s="0"/>
      <c r="P40" s="0"/>
    </row>
    <row r="41" customFormat="false" ht="14.85" hidden="false" customHeight="true" outlineLevel="0" collapsed="false">
      <c r="A41" s="33" t="s">
        <v>36</v>
      </c>
      <c r="B41" s="33"/>
      <c r="C41" s="33"/>
      <c r="D41" s="33"/>
      <c r="E41" s="33"/>
      <c r="F41" s="33"/>
      <c r="G41" s="33"/>
      <c r="H41" s="0"/>
      <c r="I41" s="0"/>
      <c r="J41" s="0"/>
      <c r="K41" s="0"/>
      <c r="L41" s="0"/>
      <c r="M41" s="0"/>
      <c r="N41" s="0"/>
      <c r="O41" s="0"/>
      <c r="P41" s="0"/>
    </row>
    <row r="42" customFormat="false" ht="12.8" hidden="false" customHeight="false" outlineLevel="0" collapsed="false">
      <c r="A42" s="34"/>
      <c r="B42" s="34"/>
      <c r="C42" s="34"/>
      <c r="D42" s="34"/>
      <c r="E42" s="34"/>
      <c r="F42" s="34"/>
      <c r="G42" s="34"/>
      <c r="H42" s="0"/>
      <c r="I42" s="0"/>
      <c r="J42" s="0"/>
      <c r="K42" s="0"/>
      <c r="L42" s="0"/>
      <c r="M42" s="0"/>
      <c r="N42" s="0"/>
      <c r="O42" s="0"/>
      <c r="P42" s="0"/>
    </row>
    <row r="43" customFormat="false" ht="12.8" hidden="false" customHeight="true" outlineLevel="0" collapsed="false">
      <c r="A43" s="35" t="s">
        <v>37</v>
      </c>
      <c r="B43" s="35"/>
      <c r="C43" s="35"/>
      <c r="D43" s="35"/>
      <c r="E43" s="35"/>
      <c r="F43" s="35"/>
      <c r="G43" s="35"/>
      <c r="H43" s="0"/>
      <c r="I43" s="0"/>
      <c r="J43" s="0"/>
      <c r="K43" s="0"/>
      <c r="L43" s="0"/>
      <c r="M43" s="0"/>
      <c r="N43" s="0"/>
      <c r="O43" s="0"/>
      <c r="P43" s="0"/>
    </row>
    <row r="44" customFormat="false" ht="12.8" hidden="false" customHeight="false" outlineLevel="0" collapsed="false">
      <c r="A44" s="18"/>
      <c r="B44" s="18"/>
      <c r="C44" s="18"/>
      <c r="D44" s="18"/>
      <c r="E44" s="18"/>
      <c r="F44" s="18"/>
      <c r="G44" s="18"/>
      <c r="H44" s="0"/>
      <c r="I44" s="0"/>
      <c r="J44" s="0"/>
      <c r="K44" s="0"/>
      <c r="L44" s="0"/>
      <c r="M44" s="0"/>
      <c r="N44" s="0"/>
      <c r="O44" s="0"/>
      <c r="P44" s="0"/>
    </row>
    <row r="45" customFormat="false" ht="12.75" hidden="false" customHeight="true" outlineLevel="0" collapsed="false">
      <c r="A45" s="36" t="s">
        <v>38</v>
      </c>
      <c r="B45" s="36"/>
      <c r="C45" s="36"/>
      <c r="D45" s="36"/>
      <c r="E45" s="36"/>
      <c r="F45" s="36"/>
      <c r="G45" s="36"/>
      <c r="H45" s="0"/>
      <c r="I45" s="0"/>
      <c r="J45" s="0"/>
      <c r="K45" s="0"/>
      <c r="L45" s="0"/>
      <c r="M45" s="0"/>
      <c r="N45" s="0"/>
      <c r="O45" s="0"/>
      <c r="P45" s="0"/>
    </row>
    <row r="46" customFormat="false" ht="12.75" hidden="false" customHeight="true" outlineLevel="0" collapsed="false">
      <c r="A46" s="37" t="n">
        <v>1</v>
      </c>
      <c r="B46" s="37" t="s">
        <v>39</v>
      </c>
      <c r="C46" s="37"/>
      <c r="D46" s="37"/>
      <c r="E46" s="37"/>
      <c r="F46" s="37" t="s">
        <v>40</v>
      </c>
      <c r="G46" s="37"/>
      <c r="H46" s="0"/>
      <c r="I46" s="0"/>
      <c r="J46" s="0"/>
      <c r="K46" s="0"/>
      <c r="L46" s="0"/>
      <c r="M46" s="0"/>
      <c r="N46" s="0"/>
      <c r="O46" s="0"/>
      <c r="P46" s="0"/>
    </row>
    <row r="47" customFormat="false" ht="14.25" hidden="false" customHeight="true" outlineLevel="0" collapsed="false">
      <c r="A47" s="38" t="s">
        <v>7</v>
      </c>
      <c r="B47" s="39" t="s">
        <v>41</v>
      </c>
      <c r="C47" s="39"/>
      <c r="D47" s="39"/>
      <c r="E47" s="39"/>
      <c r="F47" s="40" t="n">
        <v>975.92</v>
      </c>
      <c r="G47" s="40"/>
      <c r="H47" s="0"/>
      <c r="I47" s="0"/>
      <c r="J47" s="0"/>
      <c r="K47" s="0"/>
      <c r="L47" s="0"/>
      <c r="M47" s="0"/>
      <c r="N47" s="0"/>
      <c r="O47" s="0"/>
      <c r="P47" s="0"/>
    </row>
    <row r="48" customFormat="false" ht="14.25" hidden="false" customHeight="true" outlineLevel="0" collapsed="false">
      <c r="A48" s="37" t="s">
        <v>42</v>
      </c>
      <c r="B48" s="37"/>
      <c r="C48" s="37"/>
      <c r="D48" s="37"/>
      <c r="E48" s="37"/>
      <c r="F48" s="41" t="n">
        <f aca="false">F47</f>
        <v>975.92</v>
      </c>
      <c r="G48" s="41"/>
      <c r="H48" s="0"/>
      <c r="I48" s="42"/>
      <c r="J48" s="43"/>
      <c r="K48" s="0"/>
      <c r="L48" s="0"/>
      <c r="M48" s="0"/>
      <c r="N48" s="0"/>
      <c r="O48" s="0"/>
      <c r="P48" s="0"/>
    </row>
    <row r="49" customFormat="false" ht="12.8" hidden="false" customHeight="true" outlineLevel="0" collapsed="false">
      <c r="A49" s="44" t="s">
        <v>43</v>
      </c>
      <c r="B49" s="44"/>
      <c r="C49" s="44"/>
      <c r="D49" s="44"/>
      <c r="E49" s="44"/>
      <c r="F49" s="44"/>
      <c r="G49" s="44"/>
      <c r="H49" s="0"/>
      <c r="I49" s="0"/>
      <c r="J49" s="0"/>
      <c r="K49" s="0"/>
      <c r="L49" s="0"/>
      <c r="M49" s="0"/>
      <c r="N49" s="0"/>
      <c r="O49" s="0"/>
      <c r="P49" s="0"/>
    </row>
    <row r="50" customFormat="false" ht="12.8" hidden="false" customHeight="false" outlineLevel="0" collapsed="false">
      <c r="A50" s="44"/>
      <c r="B50" s="44"/>
      <c r="C50" s="44"/>
      <c r="D50" s="44"/>
      <c r="E50" s="44"/>
      <c r="F50" s="44"/>
      <c r="G50" s="44"/>
      <c r="H50" s="0"/>
      <c r="I50" s="0"/>
      <c r="J50" s="0"/>
      <c r="K50" s="0"/>
      <c r="L50" s="0"/>
      <c r="M50" s="0"/>
      <c r="N50" s="0"/>
      <c r="O50" s="0"/>
      <c r="P50" s="0"/>
    </row>
    <row r="51" customFormat="false" ht="12.8" hidden="false" customHeight="true" outlineLevel="0" collapsed="false">
      <c r="A51" s="44" t="s">
        <v>44</v>
      </c>
      <c r="B51" s="44"/>
      <c r="C51" s="44"/>
      <c r="D51" s="44"/>
      <c r="E51" s="44"/>
      <c r="F51" s="44"/>
      <c r="G51" s="44"/>
      <c r="H51" s="0"/>
      <c r="I51" s="0"/>
      <c r="J51" s="0"/>
      <c r="K51" s="0"/>
      <c r="L51" s="0"/>
      <c r="M51" s="0"/>
      <c r="N51" s="0"/>
      <c r="O51" s="0"/>
      <c r="P51" s="0"/>
    </row>
    <row r="52" customFormat="false" ht="14.25" hidden="false" customHeight="true" outlineLevel="0" collapsed="false">
      <c r="A52" s="44"/>
      <c r="B52" s="44"/>
      <c r="C52" s="44"/>
      <c r="D52" s="44"/>
      <c r="E52" s="44"/>
      <c r="F52" s="44"/>
      <c r="G52" s="44"/>
      <c r="H52" s="0"/>
      <c r="I52" s="0"/>
      <c r="J52" s="0"/>
      <c r="K52" s="0"/>
      <c r="L52" s="0"/>
      <c r="M52" s="0"/>
      <c r="N52" s="0"/>
      <c r="O52" s="0"/>
      <c r="P52" s="0"/>
    </row>
    <row r="53" customFormat="false" ht="14.25" hidden="false" customHeight="true" outlineLevel="0" collapsed="false">
      <c r="A53" s="44"/>
      <c r="B53" s="44"/>
      <c r="C53" s="44"/>
      <c r="D53" s="44"/>
      <c r="E53" s="44"/>
      <c r="F53" s="44"/>
      <c r="G53" s="44"/>
      <c r="H53" s="0"/>
      <c r="I53" s="0"/>
      <c r="J53" s="0"/>
      <c r="K53" s="0"/>
      <c r="L53" s="0"/>
      <c r="M53" s="0"/>
      <c r="N53" s="0"/>
      <c r="O53" s="0"/>
      <c r="P53" s="0"/>
    </row>
    <row r="54" customFormat="false" ht="14.25" hidden="false" customHeight="true" outlineLevel="0" collapsed="false">
      <c r="A54" s="45" t="s">
        <v>45</v>
      </c>
      <c r="B54" s="45"/>
      <c r="C54" s="45"/>
      <c r="D54" s="45"/>
      <c r="E54" s="45"/>
      <c r="F54" s="45"/>
      <c r="G54" s="45"/>
      <c r="H54" s="0"/>
      <c r="I54" s="0"/>
      <c r="J54" s="0"/>
      <c r="K54" s="0"/>
      <c r="L54" s="0"/>
      <c r="M54" s="0"/>
      <c r="N54" s="0"/>
      <c r="O54" s="0"/>
      <c r="P54" s="0"/>
    </row>
    <row r="55" customFormat="false" ht="12.75" hidden="false" customHeight="true" outlineLevel="0" collapsed="false">
      <c r="A55" s="24"/>
      <c r="B55" s="25"/>
      <c r="C55" s="25"/>
      <c r="D55" s="25"/>
      <c r="E55" s="25"/>
      <c r="F55" s="25"/>
      <c r="G55" s="25"/>
      <c r="H55" s="0"/>
      <c r="I55" s="0"/>
      <c r="J55" s="0"/>
      <c r="K55" s="0"/>
      <c r="L55" s="0"/>
      <c r="M55" s="0"/>
      <c r="N55" s="0"/>
      <c r="O55" s="0"/>
      <c r="P55" s="0"/>
    </row>
    <row r="56" customFormat="false" ht="12.75" hidden="false" customHeight="true" outlineLevel="0" collapsed="false">
      <c r="A56" s="22" t="s">
        <v>46</v>
      </c>
      <c r="B56" s="22"/>
      <c r="C56" s="22"/>
      <c r="D56" s="22"/>
      <c r="E56" s="22"/>
      <c r="F56" s="22"/>
      <c r="G56" s="22"/>
      <c r="H56" s="0"/>
      <c r="I56" s="0"/>
      <c r="J56" s="0"/>
      <c r="K56" s="0"/>
      <c r="L56" s="0"/>
      <c r="M56" s="0"/>
      <c r="N56" s="0"/>
      <c r="O56" s="0"/>
      <c r="P56" s="0"/>
    </row>
    <row r="57" customFormat="false" ht="12.75" hidden="false" customHeight="true" outlineLevel="0" collapsed="false">
      <c r="A57" s="9"/>
      <c r="B57" s="9"/>
      <c r="C57" s="9"/>
      <c r="D57" s="9"/>
      <c r="E57" s="9"/>
      <c r="F57" s="9"/>
      <c r="G57" s="9"/>
      <c r="H57" s="0"/>
      <c r="I57" s="0"/>
      <c r="J57" s="0"/>
      <c r="K57" s="0"/>
      <c r="L57" s="0"/>
      <c r="M57" s="0"/>
      <c r="N57" s="0"/>
      <c r="O57" s="0"/>
      <c r="P57" s="0"/>
    </row>
    <row r="58" customFormat="false" ht="12.75" hidden="false" customHeight="true" outlineLevel="0" collapsed="false">
      <c r="A58" s="46" t="s">
        <v>47</v>
      </c>
      <c r="B58" s="46" t="s">
        <v>48</v>
      </c>
      <c r="C58" s="46"/>
      <c r="D58" s="46"/>
      <c r="E58" s="46"/>
      <c r="F58" s="46" t="s">
        <v>49</v>
      </c>
      <c r="G58" s="46" t="s">
        <v>40</v>
      </c>
      <c r="H58" s="0"/>
      <c r="I58" s="0"/>
      <c r="J58" s="0"/>
      <c r="K58" s="0"/>
      <c r="L58" s="0"/>
      <c r="M58" s="0"/>
      <c r="N58" s="0"/>
      <c r="O58" s="0"/>
      <c r="P58" s="0"/>
    </row>
    <row r="59" customFormat="false" ht="12.75" hidden="false" customHeight="true" outlineLevel="0" collapsed="false">
      <c r="A59" s="28" t="s">
        <v>7</v>
      </c>
      <c r="B59" s="47" t="s">
        <v>50</v>
      </c>
      <c r="C59" s="47"/>
      <c r="D59" s="47"/>
      <c r="E59" s="47"/>
      <c r="F59" s="48" t="n">
        <v>0.0833</v>
      </c>
      <c r="G59" s="49" t="n">
        <f aca="false">F48*F59</f>
        <v>81.294136</v>
      </c>
      <c r="H59" s="0"/>
      <c r="I59" s="0"/>
      <c r="J59" s="0"/>
      <c r="K59" s="0"/>
      <c r="L59" s="0"/>
      <c r="M59" s="0"/>
      <c r="N59" s="0"/>
      <c r="O59" s="0"/>
      <c r="P59" s="0"/>
    </row>
    <row r="60" customFormat="false" ht="12.75" hidden="false" customHeight="true" outlineLevel="0" collapsed="false">
      <c r="A60" s="28" t="s">
        <v>9</v>
      </c>
      <c r="B60" s="47" t="s">
        <v>51</v>
      </c>
      <c r="C60" s="47"/>
      <c r="D60" s="47"/>
      <c r="E60" s="47"/>
      <c r="F60" s="48" t="n">
        <v>0.121</v>
      </c>
      <c r="G60" s="49" t="n">
        <f aca="false">F48*F60</f>
        <v>118.08632</v>
      </c>
      <c r="H60" s="0"/>
      <c r="I60" s="0"/>
      <c r="J60" s="0"/>
      <c r="K60" s="0"/>
      <c r="L60" s="0"/>
      <c r="M60" s="0"/>
      <c r="N60" s="0"/>
      <c r="O60" s="0"/>
      <c r="P60" s="0"/>
    </row>
    <row r="61" customFormat="false" ht="12.75" hidden="false" customHeight="true" outlineLevel="0" collapsed="false">
      <c r="A61" s="50" t="s">
        <v>52</v>
      </c>
      <c r="B61" s="50"/>
      <c r="C61" s="50"/>
      <c r="D61" s="50"/>
      <c r="E61" s="50"/>
      <c r="F61" s="51" t="n">
        <f aca="false">F59+F60</f>
        <v>0.2043</v>
      </c>
      <c r="G61" s="52" t="n">
        <f aca="false">G59+G60</f>
        <v>199.380456</v>
      </c>
      <c r="H61" s="0"/>
      <c r="I61" s="0"/>
      <c r="J61" s="0"/>
      <c r="K61" s="0"/>
      <c r="L61" s="0"/>
      <c r="M61" s="0"/>
      <c r="N61" s="0"/>
      <c r="O61" s="0"/>
      <c r="P61" s="0"/>
    </row>
    <row r="62" customFormat="false" ht="12.8" hidden="false" customHeight="true" outlineLevel="0" collapsed="false">
      <c r="A62" s="44" t="s">
        <v>53</v>
      </c>
      <c r="B62" s="44"/>
      <c r="C62" s="44"/>
      <c r="D62" s="44"/>
      <c r="E62" s="44"/>
      <c r="F62" s="44"/>
      <c r="G62" s="44"/>
      <c r="H62" s="0"/>
      <c r="I62" s="0"/>
      <c r="J62" s="0"/>
      <c r="K62" s="0"/>
      <c r="L62" s="0"/>
      <c r="M62" s="0"/>
      <c r="N62" s="0"/>
      <c r="O62" s="0"/>
      <c r="P62" s="0"/>
    </row>
    <row r="63" customFormat="false" ht="12.75" hidden="false" customHeight="true" outlineLevel="0" collapsed="false">
      <c r="A63" s="44"/>
      <c r="B63" s="44"/>
      <c r="C63" s="44"/>
      <c r="D63" s="44"/>
      <c r="E63" s="44"/>
      <c r="F63" s="44"/>
      <c r="G63" s="44"/>
      <c r="H63" s="0"/>
      <c r="I63" s="0"/>
      <c r="J63" s="0"/>
      <c r="K63" s="0"/>
      <c r="L63" s="0"/>
      <c r="M63" s="0"/>
      <c r="N63" s="0"/>
      <c r="O63" s="0"/>
      <c r="P63" s="0"/>
    </row>
    <row r="64" customFormat="false" ht="12.75" hidden="false" customHeight="true" outlineLevel="0" collapsed="false">
      <c r="A64" s="44"/>
      <c r="B64" s="44"/>
      <c r="C64" s="44"/>
      <c r="D64" s="44"/>
      <c r="E64" s="44"/>
      <c r="F64" s="44"/>
      <c r="G64" s="44"/>
      <c r="H64" s="0"/>
      <c r="I64" s="0"/>
      <c r="J64" s="0"/>
      <c r="K64" s="0"/>
      <c r="L64" s="0"/>
      <c r="M64" s="0"/>
      <c r="N64" s="0"/>
      <c r="O64" s="0"/>
      <c r="P64" s="0"/>
    </row>
    <row r="65" customFormat="false" ht="13.2" hidden="false" customHeight="true" outlineLevel="0" collapsed="false">
      <c r="A65" s="44" t="s">
        <v>54</v>
      </c>
      <c r="B65" s="44"/>
      <c r="C65" s="44"/>
      <c r="D65" s="44"/>
      <c r="E65" s="44"/>
      <c r="F65" s="44"/>
      <c r="G65" s="44"/>
      <c r="H65" s="0"/>
      <c r="I65" s="0"/>
      <c r="J65" s="0"/>
      <c r="K65" s="0"/>
      <c r="L65" s="0"/>
      <c r="M65" s="0"/>
      <c r="N65" s="0"/>
      <c r="O65" s="0"/>
      <c r="P65" s="0"/>
    </row>
    <row r="66" customFormat="false" ht="12.75" hidden="false" customHeight="true" outlineLevel="0" collapsed="false">
      <c r="A66" s="44"/>
      <c r="B66" s="44"/>
      <c r="C66" s="44"/>
      <c r="D66" s="44"/>
      <c r="E66" s="44"/>
      <c r="F66" s="44"/>
      <c r="G66" s="44"/>
      <c r="H66" s="0"/>
      <c r="I66" s="0"/>
      <c r="J66" s="0"/>
      <c r="K66" s="0"/>
      <c r="L66" s="0"/>
      <c r="M66" s="0"/>
      <c r="N66" s="0"/>
      <c r="O66" s="0"/>
      <c r="P66" s="0"/>
    </row>
    <row r="67" customFormat="false" ht="35" hidden="false" customHeight="true" outlineLevel="0" collapsed="false">
      <c r="A67" s="44" t="s">
        <v>55</v>
      </c>
      <c r="B67" s="44"/>
      <c r="C67" s="44"/>
      <c r="D67" s="44"/>
      <c r="E67" s="44"/>
      <c r="F67" s="44"/>
      <c r="G67" s="44"/>
      <c r="H67" s="22"/>
      <c r="I67" s="22"/>
      <c r="J67" s="22"/>
      <c r="K67" s="22"/>
      <c r="L67" s="0"/>
      <c r="M67" s="0"/>
      <c r="N67" s="0"/>
      <c r="O67" s="0"/>
      <c r="P67" s="0"/>
    </row>
    <row r="68" customFormat="false" ht="12.75" hidden="false" customHeight="true" outlineLevel="0" collapsed="false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0"/>
      <c r="M68" s="0"/>
      <c r="N68" s="0"/>
      <c r="O68" s="0"/>
      <c r="P68" s="0"/>
    </row>
    <row r="69" customFormat="false" ht="12.75" hidden="false" customHeight="true" outlineLevel="0" collapsed="false">
      <c r="A69" s="22" t="s">
        <v>56</v>
      </c>
      <c r="B69" s="22"/>
      <c r="C69" s="22"/>
      <c r="D69" s="22"/>
      <c r="E69" s="22"/>
      <c r="F69" s="22"/>
      <c r="G69" s="22"/>
      <c r="H69" s="0"/>
      <c r="I69" s="0"/>
      <c r="J69" s="0"/>
      <c r="K69" s="0"/>
      <c r="L69" s="0"/>
      <c r="M69" s="0"/>
      <c r="N69" s="0"/>
      <c r="O69" s="0"/>
      <c r="P69" s="0"/>
    </row>
    <row r="70" customFormat="false" ht="12.75" hidden="false" customHeight="true" outlineLevel="0" collapsed="false">
      <c r="A70" s="22"/>
      <c r="B70" s="22"/>
      <c r="C70" s="22"/>
      <c r="D70" s="22"/>
      <c r="E70" s="22"/>
      <c r="F70" s="22"/>
      <c r="G70" s="22"/>
      <c r="H70" s="0"/>
      <c r="I70" s="0"/>
      <c r="J70" s="0"/>
      <c r="K70" s="0"/>
      <c r="L70" s="0"/>
      <c r="M70" s="0"/>
      <c r="N70" s="0"/>
      <c r="O70" s="0"/>
      <c r="P70" s="0"/>
    </row>
    <row r="71" customFormat="false" ht="13.2" hidden="false" customHeight="true" outlineLevel="0" collapsed="false">
      <c r="A71" s="53" t="s">
        <v>57</v>
      </c>
      <c r="B71" s="53"/>
      <c r="C71" s="53"/>
      <c r="D71" s="53"/>
      <c r="E71" s="53"/>
      <c r="F71" s="53"/>
      <c r="G71" s="54" t="n">
        <f aca="false">F48+G61</f>
        <v>1175.300456</v>
      </c>
      <c r="H71" s="55" t="n">
        <f aca="false">975.92+199.38</f>
        <v>1175.3</v>
      </c>
      <c r="I71" s="0"/>
      <c r="J71" s="0"/>
      <c r="K71" s="0"/>
      <c r="L71" s="0"/>
      <c r="M71" s="0"/>
      <c r="N71" s="0"/>
      <c r="O71" s="0"/>
      <c r="P71" s="0"/>
    </row>
    <row r="72" customFormat="false" ht="12.75" hidden="false" customHeight="true" outlineLevel="0" collapsed="false">
      <c r="A72" s="56"/>
      <c r="B72" s="25"/>
      <c r="C72" s="25"/>
      <c r="D72" s="25"/>
      <c r="E72" s="25"/>
      <c r="F72" s="25"/>
      <c r="G72" s="25"/>
      <c r="H72" s="0"/>
      <c r="I72" s="0"/>
      <c r="J72" s="0"/>
      <c r="K72" s="0"/>
      <c r="L72" s="0"/>
      <c r="M72" s="0"/>
      <c r="N72" s="0"/>
      <c r="O72" s="0"/>
      <c r="P72" s="0"/>
    </row>
    <row r="73" customFormat="false" ht="12.75" hidden="false" customHeight="true" outlineLevel="0" collapsed="false">
      <c r="A73" s="57" t="s">
        <v>58</v>
      </c>
      <c r="B73" s="46" t="s">
        <v>59</v>
      </c>
      <c r="C73" s="46"/>
      <c r="D73" s="46"/>
      <c r="E73" s="46"/>
      <c r="F73" s="46" t="s">
        <v>60</v>
      </c>
      <c r="G73" s="46" t="s">
        <v>61</v>
      </c>
      <c r="H73" s="0"/>
      <c r="I73" s="0"/>
      <c r="J73" s="0"/>
      <c r="K73" s="0"/>
      <c r="L73" s="0"/>
      <c r="M73" s="0"/>
      <c r="N73" s="0"/>
      <c r="O73" s="0"/>
      <c r="P73" s="0"/>
    </row>
    <row r="74" customFormat="false" ht="12.75" hidden="false" customHeight="true" outlineLevel="0" collapsed="false">
      <c r="A74" s="38" t="s">
        <v>7</v>
      </c>
      <c r="B74" s="39" t="s">
        <v>62</v>
      </c>
      <c r="C74" s="39"/>
      <c r="D74" s="39"/>
      <c r="E74" s="39"/>
      <c r="F74" s="48" t="n">
        <v>0.2</v>
      </c>
      <c r="G74" s="58" t="n">
        <f aca="false">G71*F74</f>
        <v>235.0600912</v>
      </c>
      <c r="H74" s="0"/>
      <c r="I74" s="0"/>
      <c r="J74" s="0"/>
      <c r="K74" s="0"/>
      <c r="L74" s="0"/>
      <c r="M74" s="0"/>
      <c r="N74" s="0"/>
      <c r="O74" s="0"/>
      <c r="P74" s="0"/>
    </row>
    <row r="75" customFormat="false" ht="12.75" hidden="false" customHeight="true" outlineLevel="0" collapsed="false">
      <c r="A75" s="38" t="s">
        <v>9</v>
      </c>
      <c r="B75" s="39" t="s">
        <v>63</v>
      </c>
      <c r="C75" s="39"/>
      <c r="D75" s="39"/>
      <c r="E75" s="39"/>
      <c r="F75" s="48" t="n">
        <v>0.025</v>
      </c>
      <c r="G75" s="58" t="n">
        <f aca="false">G71*F75</f>
        <v>29.3825114</v>
      </c>
      <c r="H75" s="0"/>
      <c r="I75" s="0"/>
      <c r="J75" s="0"/>
      <c r="K75" s="0"/>
      <c r="L75" s="0"/>
      <c r="M75" s="0"/>
      <c r="N75" s="0"/>
      <c r="O75" s="0"/>
      <c r="P75" s="0"/>
    </row>
    <row r="76" customFormat="false" ht="12.75" hidden="false" customHeight="true" outlineLevel="0" collapsed="false">
      <c r="A76" s="38" t="s">
        <v>12</v>
      </c>
      <c r="B76" s="39" t="s">
        <v>64</v>
      </c>
      <c r="C76" s="39"/>
      <c r="D76" s="39"/>
      <c r="E76" s="39"/>
      <c r="F76" s="48" t="n">
        <v>0.03</v>
      </c>
      <c r="G76" s="58" t="n">
        <f aca="false">G71*F76</f>
        <v>35.25901368</v>
      </c>
      <c r="H76" s="0"/>
      <c r="I76" s="0"/>
      <c r="J76" s="0"/>
      <c r="K76" s="0"/>
      <c r="L76" s="0"/>
      <c r="M76" s="0"/>
      <c r="N76" s="0"/>
      <c r="O76" s="0"/>
      <c r="P76" s="0"/>
    </row>
    <row r="77" customFormat="false" ht="12.75" hidden="false" customHeight="true" outlineLevel="0" collapsed="false">
      <c r="A77" s="38" t="s">
        <v>15</v>
      </c>
      <c r="B77" s="39" t="s">
        <v>65</v>
      </c>
      <c r="C77" s="39"/>
      <c r="D77" s="39"/>
      <c r="E77" s="39"/>
      <c r="F77" s="48" t="n">
        <v>0.015</v>
      </c>
      <c r="G77" s="58" t="n">
        <f aca="false">G71*F77</f>
        <v>17.62950684</v>
      </c>
      <c r="H77" s="0"/>
      <c r="I77" s="0"/>
      <c r="J77" s="0"/>
      <c r="K77" s="0"/>
      <c r="L77" s="0"/>
      <c r="M77" s="0"/>
      <c r="N77" s="0"/>
      <c r="O77" s="0"/>
      <c r="P77" s="0"/>
    </row>
    <row r="78" customFormat="false" ht="12.75" hidden="false" customHeight="true" outlineLevel="0" collapsed="false">
      <c r="A78" s="38" t="s">
        <v>66</v>
      </c>
      <c r="B78" s="39" t="s">
        <v>67</v>
      </c>
      <c r="C78" s="39"/>
      <c r="D78" s="39"/>
      <c r="E78" s="39"/>
      <c r="F78" s="48" t="n">
        <v>0.01</v>
      </c>
      <c r="G78" s="58" t="n">
        <f aca="false">G71*F78</f>
        <v>11.75300456</v>
      </c>
      <c r="H78" s="0"/>
      <c r="I78" s="0"/>
      <c r="J78" s="0"/>
      <c r="K78" s="0"/>
      <c r="L78" s="0"/>
      <c r="M78" s="0"/>
      <c r="N78" s="0"/>
      <c r="O78" s="0"/>
      <c r="P78" s="0"/>
    </row>
    <row r="79" customFormat="false" ht="12.75" hidden="false" customHeight="true" outlineLevel="0" collapsed="false">
      <c r="A79" s="38" t="s">
        <v>68</v>
      </c>
      <c r="B79" s="39" t="s">
        <v>69</v>
      </c>
      <c r="C79" s="39"/>
      <c r="D79" s="39"/>
      <c r="E79" s="39"/>
      <c r="F79" s="48" t="n">
        <v>0.006</v>
      </c>
      <c r="G79" s="58" t="n">
        <f aca="false">G71*F79</f>
        <v>7.051802736</v>
      </c>
      <c r="H79" s="0"/>
      <c r="I79" s="0"/>
      <c r="J79" s="0"/>
      <c r="K79" s="0"/>
      <c r="L79" s="0"/>
      <c r="M79" s="0"/>
      <c r="N79" s="0"/>
      <c r="O79" s="0"/>
      <c r="P79" s="0"/>
    </row>
    <row r="80" customFormat="false" ht="12.75" hidden="false" customHeight="true" outlineLevel="0" collapsed="false">
      <c r="A80" s="38" t="s">
        <v>70</v>
      </c>
      <c r="B80" s="6" t="s">
        <v>71</v>
      </c>
      <c r="C80" s="6"/>
      <c r="D80" s="6"/>
      <c r="E80" s="6"/>
      <c r="F80" s="48" t="n">
        <v>0.002</v>
      </c>
      <c r="G80" s="58" t="n">
        <f aca="false">G71*F80</f>
        <v>2.350600912</v>
      </c>
      <c r="H80" s="0"/>
      <c r="I80" s="0"/>
      <c r="J80" s="0"/>
      <c r="K80" s="0"/>
      <c r="L80" s="0"/>
      <c r="M80" s="0"/>
      <c r="N80" s="0"/>
      <c r="O80" s="0"/>
      <c r="P80" s="0"/>
    </row>
    <row r="81" customFormat="false" ht="12.75" hidden="false" customHeight="true" outlineLevel="0" collapsed="false">
      <c r="A81" s="38" t="s">
        <v>72</v>
      </c>
      <c r="B81" s="6" t="s">
        <v>73</v>
      </c>
      <c r="C81" s="6"/>
      <c r="D81" s="6"/>
      <c r="E81" s="6"/>
      <c r="F81" s="48" t="n">
        <v>0.08</v>
      </c>
      <c r="G81" s="58" t="n">
        <f aca="false">G71*F81</f>
        <v>94.02403648</v>
      </c>
      <c r="H81" s="0"/>
      <c r="I81" s="0"/>
      <c r="J81" s="0"/>
      <c r="K81" s="0"/>
      <c r="L81" s="0"/>
      <c r="M81" s="0"/>
      <c r="N81" s="0"/>
      <c r="O81" s="0"/>
      <c r="P81" s="0"/>
    </row>
    <row r="82" customFormat="false" ht="12.75" hidden="false" customHeight="true" outlineLevel="0" collapsed="false">
      <c r="A82" s="59"/>
      <c r="B82" s="60" t="s">
        <v>74</v>
      </c>
      <c r="C82" s="60"/>
      <c r="D82" s="60"/>
      <c r="E82" s="60"/>
      <c r="F82" s="61" t="n">
        <f aca="false">F74+F75+F76+F77+F78+F79+F80+F81</f>
        <v>0.368</v>
      </c>
      <c r="G82" s="62" t="n">
        <f aca="false">SUM(G74:G81)</f>
        <v>432.510567808</v>
      </c>
      <c r="H82" s="0"/>
      <c r="I82" s="0"/>
      <c r="J82" s="0"/>
      <c r="K82" s="0"/>
      <c r="L82" s="0"/>
      <c r="M82" s="0"/>
      <c r="N82" s="0"/>
      <c r="O82" s="0"/>
      <c r="P82" s="0"/>
    </row>
    <row r="83" customFormat="false" ht="12.8" hidden="false" customHeight="true" outlineLevel="0" collapsed="false">
      <c r="A83" s="44" t="s">
        <v>75</v>
      </c>
      <c r="B83" s="44"/>
      <c r="C83" s="44"/>
      <c r="D83" s="44"/>
      <c r="E83" s="44"/>
      <c r="F83" s="44"/>
      <c r="G83" s="44"/>
      <c r="H83" s="0"/>
      <c r="I83" s="0"/>
      <c r="J83" s="0"/>
      <c r="K83" s="0"/>
      <c r="L83" s="0"/>
      <c r="M83" s="0"/>
      <c r="N83" s="0"/>
      <c r="O83" s="0"/>
      <c r="P83" s="0"/>
    </row>
    <row r="84" customFormat="false" ht="12.8" hidden="false" customHeight="false" outlineLevel="0" collapsed="false">
      <c r="A84" s="44"/>
      <c r="B84" s="44"/>
      <c r="C84" s="44"/>
      <c r="D84" s="44"/>
      <c r="E84" s="44"/>
      <c r="F84" s="44"/>
      <c r="G84" s="44"/>
      <c r="H84" s="0"/>
      <c r="I84" s="0"/>
      <c r="J84" s="0"/>
      <c r="K84" s="0"/>
      <c r="L84" s="0"/>
      <c r="M84" s="0"/>
      <c r="N84" s="0"/>
      <c r="O84" s="0"/>
      <c r="P84" s="0"/>
    </row>
    <row r="85" customFormat="false" ht="12.8" hidden="false" customHeight="true" outlineLevel="0" collapsed="false">
      <c r="A85" s="44" t="s">
        <v>76</v>
      </c>
      <c r="B85" s="44"/>
      <c r="C85" s="44"/>
      <c r="D85" s="44"/>
      <c r="E85" s="44"/>
      <c r="F85" s="44"/>
      <c r="G85" s="44"/>
      <c r="H85" s="0"/>
      <c r="I85" s="0"/>
      <c r="J85" s="0"/>
      <c r="K85" s="0"/>
      <c r="L85" s="0"/>
      <c r="M85" s="0"/>
      <c r="N85" s="0"/>
      <c r="O85" s="0"/>
      <c r="P85" s="0"/>
    </row>
    <row r="86" customFormat="false" ht="12.8" hidden="false" customHeight="false" outlineLevel="0" collapsed="false">
      <c r="A86" s="44"/>
      <c r="B86" s="44"/>
      <c r="C86" s="44"/>
      <c r="D86" s="44"/>
      <c r="E86" s="44"/>
      <c r="F86" s="44"/>
      <c r="G86" s="44"/>
      <c r="H86" s="0"/>
      <c r="I86" s="0"/>
      <c r="J86" s="0"/>
      <c r="K86" s="0"/>
      <c r="L86" s="0"/>
      <c r="M86" s="0"/>
      <c r="N86" s="0"/>
      <c r="O86" s="0"/>
      <c r="P86" s="0"/>
    </row>
    <row r="87" customFormat="false" ht="12.8" hidden="false" customHeight="false" outlineLevel="0" collapsed="false">
      <c r="A87" s="9"/>
      <c r="B87" s="25"/>
      <c r="C87" s="25"/>
      <c r="D87" s="25"/>
      <c r="E87" s="25"/>
      <c r="F87" s="25"/>
      <c r="G87" s="25"/>
      <c r="H87" s="0"/>
      <c r="I87" s="0"/>
      <c r="J87" s="0"/>
      <c r="K87" s="0"/>
      <c r="L87" s="0"/>
      <c r="M87" s="0"/>
      <c r="N87" s="0"/>
      <c r="O87" s="0"/>
      <c r="P87" s="0"/>
    </row>
    <row r="88" customFormat="false" ht="12.8" hidden="false" customHeight="true" outlineLevel="0" collapsed="false">
      <c r="A88" s="44" t="s">
        <v>77</v>
      </c>
      <c r="B88" s="44"/>
      <c r="C88" s="44"/>
      <c r="D88" s="44"/>
      <c r="E88" s="44"/>
      <c r="F88" s="44"/>
      <c r="G88" s="44"/>
      <c r="H88" s="0"/>
      <c r="I88" s="0"/>
      <c r="J88" s="0"/>
      <c r="K88" s="0"/>
      <c r="L88" s="0"/>
      <c r="M88" s="0"/>
      <c r="N88" s="0"/>
      <c r="O88" s="0"/>
      <c r="P88" s="0"/>
    </row>
    <row r="89" customFormat="false" ht="12.75" hidden="false" customHeight="true" outlineLevel="0" collapsed="false">
      <c r="A89" s="22"/>
      <c r="B89" s="63"/>
      <c r="C89" s="63"/>
      <c r="D89" s="63"/>
      <c r="E89" s="63"/>
      <c r="F89" s="63"/>
      <c r="G89" s="63"/>
      <c r="H89" s="0"/>
      <c r="I89" s="0"/>
      <c r="J89" s="0"/>
      <c r="K89" s="0"/>
      <c r="L89" s="0"/>
      <c r="M89" s="0"/>
      <c r="N89" s="0"/>
      <c r="O89" s="0"/>
      <c r="P89" s="0"/>
    </row>
    <row r="90" customFormat="false" ht="12.75" hidden="false" customHeight="true" outlineLevel="0" collapsed="false">
      <c r="A90" s="64" t="s">
        <v>78</v>
      </c>
      <c r="B90" s="64"/>
      <c r="C90" s="64"/>
      <c r="D90" s="64"/>
      <c r="E90" s="64"/>
      <c r="F90" s="64"/>
      <c r="G90" s="64"/>
      <c r="H90" s="0"/>
      <c r="I90" s="0"/>
      <c r="J90" s="0"/>
      <c r="K90" s="0"/>
      <c r="L90" s="0"/>
      <c r="M90" s="0"/>
      <c r="N90" s="0"/>
      <c r="O90" s="0"/>
      <c r="P90" s="0"/>
    </row>
    <row r="91" customFormat="false" ht="12.75" hidden="false" customHeight="true" outlineLevel="0" collapsed="false">
      <c r="A91" s="9"/>
      <c r="B91" s="25"/>
      <c r="C91" s="25"/>
      <c r="D91" s="25"/>
      <c r="E91" s="25"/>
      <c r="F91" s="25"/>
      <c r="G91" s="25"/>
      <c r="H91" s="0"/>
      <c r="I91" s="0"/>
      <c r="J91" s="0"/>
      <c r="K91" s="0"/>
      <c r="L91" s="0"/>
      <c r="M91" s="0"/>
      <c r="N91" s="0"/>
      <c r="O91" s="0"/>
      <c r="P91" s="0"/>
    </row>
    <row r="92" customFormat="false" ht="12.75" hidden="false" customHeight="true" outlineLevel="0" collapsed="false">
      <c r="A92" s="57" t="s">
        <v>79</v>
      </c>
      <c r="B92" s="57" t="s">
        <v>80</v>
      </c>
      <c r="C92" s="57"/>
      <c r="D92" s="57"/>
      <c r="E92" s="57"/>
      <c r="F92" s="57" t="s">
        <v>40</v>
      </c>
      <c r="G92" s="57"/>
      <c r="H92" s="65"/>
      <c r="I92" s="65"/>
      <c r="J92" s="0"/>
      <c r="K92" s="0"/>
      <c r="L92" s="0"/>
      <c r="M92" s="0"/>
      <c r="N92" s="0"/>
      <c r="O92" s="0"/>
      <c r="P92" s="0"/>
    </row>
    <row r="93" customFormat="false" ht="26.85" hidden="false" customHeight="true" outlineLevel="0" collapsed="false">
      <c r="A93" s="38" t="s">
        <v>7</v>
      </c>
      <c r="B93" s="66" t="s">
        <v>81</v>
      </c>
      <c r="C93" s="66"/>
      <c r="D93" s="66"/>
      <c r="E93" s="66"/>
      <c r="F93" s="67" t="n">
        <f aca="false">44*9.5-(F48*0.06)</f>
        <v>359.4448</v>
      </c>
      <c r="G93" s="67" t="n">
        <f aca="false">SUM(F93:F97,F93:F93)</f>
        <v>1024.8496</v>
      </c>
      <c r="H93" s="65"/>
      <c r="I93" s="65"/>
      <c r="J93" s="0"/>
      <c r="K93" s="0"/>
      <c r="L93" s="0"/>
      <c r="M93" s="0"/>
      <c r="N93" s="0"/>
      <c r="O93" s="0"/>
      <c r="P93" s="0"/>
    </row>
    <row r="94" customFormat="false" ht="14.25" hidden="false" customHeight="true" outlineLevel="0" collapsed="false">
      <c r="A94" s="38" t="s">
        <v>9</v>
      </c>
      <c r="B94" s="39" t="s">
        <v>82</v>
      </c>
      <c r="C94" s="39"/>
      <c r="D94" s="39"/>
      <c r="E94" s="39"/>
      <c r="F94" s="67" t="n">
        <f aca="false">22*7.08</f>
        <v>155.76</v>
      </c>
      <c r="G94" s="67" t="n">
        <f aca="false">SUM(F93:F97,F93:F93,F94:F94)</f>
        <v>1180.6096</v>
      </c>
      <c r="H94" s="8"/>
      <c r="I94" s="68"/>
      <c r="J94" s="0"/>
      <c r="K94" s="0"/>
      <c r="L94" s="0"/>
      <c r="M94" s="0"/>
      <c r="N94" s="0"/>
      <c r="O94" s="0"/>
      <c r="P94" s="0"/>
    </row>
    <row r="95" customFormat="false" ht="14.25" hidden="false" customHeight="true" outlineLevel="0" collapsed="false">
      <c r="A95" s="38" t="s">
        <v>12</v>
      </c>
      <c r="B95" s="39" t="s">
        <v>83</v>
      </c>
      <c r="C95" s="39"/>
      <c r="D95" s="39"/>
      <c r="E95" s="39"/>
      <c r="F95" s="69" t="n">
        <v>40.2</v>
      </c>
      <c r="G95" s="69" t="n">
        <f aca="false">SUM(F93:F97,F93:F93,F94:F94,F95:F95)</f>
        <v>1220.8096</v>
      </c>
      <c r="H95" s="65"/>
      <c r="I95" s="65"/>
      <c r="J95" s="0"/>
      <c r="K95" s="0"/>
      <c r="L95" s="0"/>
      <c r="M95" s="0"/>
      <c r="N95" s="0"/>
      <c r="O95" s="0"/>
      <c r="P95" s="0"/>
    </row>
    <row r="96" customFormat="false" ht="14.25" hidden="false" customHeight="true" outlineLevel="0" collapsed="false">
      <c r="A96" s="38" t="s">
        <v>15</v>
      </c>
      <c r="B96" s="39" t="s">
        <v>84</v>
      </c>
      <c r="C96" s="39"/>
      <c r="D96" s="39"/>
      <c r="E96" s="39"/>
      <c r="F96" s="69" t="n">
        <f aca="false">100</f>
        <v>100</v>
      </c>
      <c r="G96" s="69" t="n">
        <f aca="false">SUM(F93:F97,F93:F93,F94:F94,F95:F95,F96:F96)</f>
        <v>1320.8096</v>
      </c>
      <c r="H96" s="70"/>
      <c r="I96" s="68"/>
      <c r="J96" s="0"/>
      <c r="K96" s="0"/>
      <c r="L96" s="0"/>
      <c r="M96" s="0"/>
      <c r="N96" s="0"/>
      <c r="O96" s="0"/>
      <c r="P96" s="0"/>
    </row>
    <row r="97" customFormat="false" ht="14.25" hidden="false" customHeight="true" outlineLevel="0" collapsed="false">
      <c r="A97" s="38" t="s">
        <v>66</v>
      </c>
      <c r="B97" s="6" t="s">
        <v>85</v>
      </c>
      <c r="C97" s="6"/>
      <c r="D97" s="6"/>
      <c r="E97" s="6"/>
      <c r="F97" s="71" t="n">
        <v>10</v>
      </c>
      <c r="G97" s="71" t="n">
        <f aca="false">SUM(F93:F97,F93:F93,F94:F94,F95:F95,F96:F96,F97:F97)</f>
        <v>1330.8096</v>
      </c>
      <c r="H97" s="70"/>
      <c r="I97" s="68"/>
      <c r="J97" s="0"/>
      <c r="K97" s="0"/>
      <c r="L97" s="0"/>
      <c r="M97" s="0"/>
      <c r="N97" s="0"/>
      <c r="O97" s="0"/>
      <c r="P97" s="0"/>
    </row>
    <row r="98" customFormat="false" ht="14.25" hidden="false" customHeight="true" outlineLevel="0" collapsed="false">
      <c r="A98" s="37" t="s">
        <v>42</v>
      </c>
      <c r="B98" s="37"/>
      <c r="C98" s="37"/>
      <c r="D98" s="37"/>
      <c r="E98" s="37"/>
      <c r="F98" s="72" t="n">
        <f aca="false">SUM(F93:F97)</f>
        <v>665.4048</v>
      </c>
      <c r="G98" s="72" t="n">
        <f aca="false">SUM(F93:F97,F93:F93,F94:F94,F95:F95,F96:F96,F97:F97,F98:F98)</f>
        <v>1996.2144</v>
      </c>
      <c r="H98" s="0"/>
      <c r="I98" s="0"/>
      <c r="J98" s="0"/>
      <c r="K98" s="0"/>
      <c r="L98" s="0"/>
      <c r="M98" s="0"/>
      <c r="N98" s="0"/>
      <c r="O98" s="0"/>
      <c r="P98" s="0"/>
    </row>
    <row r="99" customFormat="false" ht="12.75" hidden="false" customHeight="true" outlineLevel="0" collapsed="false">
      <c r="A99" s="44" t="s">
        <v>86</v>
      </c>
      <c r="B99" s="44"/>
      <c r="C99" s="44"/>
      <c r="D99" s="44"/>
      <c r="E99" s="44"/>
      <c r="F99" s="44"/>
      <c r="G99" s="44"/>
      <c r="H99" s="0"/>
      <c r="I99" s="0"/>
      <c r="J99" s="0"/>
      <c r="K99" s="0"/>
      <c r="L99" s="0"/>
      <c r="M99" s="0"/>
      <c r="N99" s="0"/>
      <c r="O99" s="0"/>
      <c r="P99" s="0"/>
    </row>
    <row r="100" customFormat="false" ht="14.25" hidden="false" customHeight="true" outlineLevel="0" collapsed="false">
      <c r="A100" s="44" t="s">
        <v>87</v>
      </c>
      <c r="B100" s="44"/>
      <c r="C100" s="44"/>
      <c r="D100" s="44"/>
      <c r="E100" s="44"/>
      <c r="F100" s="44"/>
      <c r="G100" s="44"/>
      <c r="H100" s="0"/>
      <c r="I100" s="0"/>
      <c r="J100" s="0"/>
      <c r="K100" s="0"/>
      <c r="L100" s="0"/>
      <c r="M100" s="0"/>
      <c r="N100" s="0"/>
      <c r="O100" s="0"/>
      <c r="P100" s="0"/>
    </row>
    <row r="101" customFormat="false" ht="14.25" hidden="false" customHeight="true" outlineLevel="0" collapsed="false">
      <c r="A101" s="44"/>
      <c r="B101" s="44"/>
      <c r="C101" s="44"/>
      <c r="D101" s="44"/>
      <c r="E101" s="44"/>
      <c r="F101" s="44"/>
      <c r="G101" s="44"/>
      <c r="H101" s="0"/>
      <c r="I101" s="0"/>
      <c r="J101" s="0"/>
      <c r="K101" s="0"/>
      <c r="L101" s="0"/>
      <c r="M101" s="0"/>
      <c r="N101" s="0"/>
      <c r="O101" s="0"/>
      <c r="P101" s="0"/>
    </row>
    <row r="102" customFormat="false" ht="23.75" hidden="false" customHeight="true" outlineLevel="0" collapsed="false">
      <c r="A102" s="44" t="s">
        <v>88</v>
      </c>
      <c r="B102" s="44"/>
      <c r="C102" s="44"/>
      <c r="D102" s="44"/>
      <c r="E102" s="44"/>
      <c r="F102" s="44"/>
      <c r="G102" s="44"/>
      <c r="H102" s="73"/>
      <c r="I102" s="73"/>
      <c r="J102" s="73"/>
      <c r="K102" s="0"/>
      <c r="L102" s="0"/>
      <c r="M102" s="0"/>
      <c r="N102" s="0"/>
      <c r="O102" s="0"/>
      <c r="P102" s="0"/>
    </row>
    <row r="103" customFormat="false" ht="12.8" hidden="false" customHeight="true" outlineLevel="0" collapsed="false">
      <c r="A103" s="21" t="s">
        <v>89</v>
      </c>
      <c r="B103" s="21"/>
      <c r="C103" s="21"/>
      <c r="D103" s="21"/>
      <c r="E103" s="21"/>
      <c r="F103" s="21"/>
      <c r="G103" s="21"/>
      <c r="H103" s="0"/>
      <c r="I103" s="0"/>
      <c r="J103" s="0"/>
      <c r="K103" s="0"/>
      <c r="L103" s="0"/>
      <c r="M103" s="0"/>
      <c r="N103" s="0"/>
      <c r="O103" s="0"/>
      <c r="P103" s="0"/>
    </row>
    <row r="104" customFormat="false" ht="14.25" hidden="false" customHeight="true" outlineLevel="0" collapsed="false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</row>
    <row r="105" customFormat="false" ht="14.25" hidden="false" customHeight="true" outlineLevel="0" collapsed="false">
      <c r="A105" s="57" t="n">
        <v>2</v>
      </c>
      <c r="B105" s="37" t="s">
        <v>90</v>
      </c>
      <c r="C105" s="37"/>
      <c r="D105" s="37"/>
      <c r="E105" s="37"/>
      <c r="F105" s="57" t="s">
        <v>40</v>
      </c>
      <c r="G105" s="57"/>
      <c r="H105" s="0"/>
      <c r="I105" s="0"/>
      <c r="J105" s="0"/>
      <c r="K105" s="0"/>
      <c r="L105" s="0"/>
      <c r="M105" s="0"/>
      <c r="N105" s="0"/>
      <c r="O105" s="0"/>
      <c r="P105" s="0"/>
    </row>
    <row r="106" customFormat="false" ht="14.25" hidden="false" customHeight="true" outlineLevel="0" collapsed="false">
      <c r="A106" s="38" t="s">
        <v>47</v>
      </c>
      <c r="B106" s="6" t="s">
        <v>91</v>
      </c>
      <c r="C106" s="6"/>
      <c r="D106" s="6"/>
      <c r="E106" s="6"/>
      <c r="F106" s="49" t="n">
        <f aca="false">G61</f>
        <v>199.380456</v>
      </c>
      <c r="G106" s="49"/>
      <c r="H106" s="0"/>
      <c r="I106" s="0"/>
      <c r="J106" s="0"/>
      <c r="K106" s="0"/>
      <c r="L106" s="0"/>
      <c r="M106" s="0"/>
      <c r="N106" s="0"/>
      <c r="O106" s="0"/>
      <c r="P106" s="0"/>
    </row>
    <row r="107" customFormat="false" ht="14.85" hidden="false" customHeight="true" outlineLevel="0" collapsed="false">
      <c r="A107" s="38" t="s">
        <v>58</v>
      </c>
      <c r="B107" s="6" t="s">
        <v>59</v>
      </c>
      <c r="C107" s="6"/>
      <c r="D107" s="6"/>
      <c r="E107" s="6"/>
      <c r="F107" s="49" t="n">
        <f aca="false">G82</f>
        <v>432.510567808</v>
      </c>
      <c r="G107" s="49"/>
      <c r="H107" s="0"/>
      <c r="I107" s="0"/>
      <c r="J107" s="0"/>
      <c r="K107" s="0"/>
      <c r="L107" s="0"/>
      <c r="M107" s="0"/>
      <c r="N107" s="0"/>
      <c r="O107" s="0"/>
      <c r="P107" s="0"/>
    </row>
    <row r="108" customFormat="false" ht="12.75" hidden="false" customHeight="true" outlineLevel="0" collapsed="false">
      <c r="A108" s="38" t="s">
        <v>79</v>
      </c>
      <c r="B108" s="6" t="s">
        <v>92</v>
      </c>
      <c r="C108" s="6"/>
      <c r="D108" s="6"/>
      <c r="E108" s="6"/>
      <c r="F108" s="49" t="n">
        <f aca="false">F98</f>
        <v>665.4048</v>
      </c>
      <c r="G108" s="49"/>
      <c r="H108" s="0"/>
      <c r="I108" s="0"/>
      <c r="J108" s="0"/>
      <c r="K108" s="0"/>
      <c r="L108" s="0"/>
      <c r="M108" s="0"/>
      <c r="N108" s="0"/>
      <c r="O108" s="0"/>
      <c r="P108" s="0"/>
    </row>
    <row r="109" customFormat="false" ht="12.75" hidden="false" customHeight="true" outlineLevel="0" collapsed="false">
      <c r="A109" s="37" t="s">
        <v>42</v>
      </c>
      <c r="B109" s="37"/>
      <c r="C109" s="37"/>
      <c r="D109" s="37"/>
      <c r="E109" s="37"/>
      <c r="F109" s="41" t="n">
        <f aca="false">F106+F107+F108</f>
        <v>1297.295823808</v>
      </c>
      <c r="G109" s="41"/>
      <c r="H109" s="0"/>
      <c r="I109" s="0"/>
      <c r="J109" s="0"/>
      <c r="K109" s="0"/>
      <c r="L109" s="0"/>
      <c r="M109" s="0"/>
      <c r="N109" s="0"/>
      <c r="O109" s="0"/>
      <c r="P109" s="0"/>
    </row>
    <row r="110" customFormat="false" ht="12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0"/>
      <c r="I110" s="0"/>
      <c r="J110" s="0"/>
      <c r="K110" s="0"/>
      <c r="L110" s="0"/>
      <c r="M110" s="0"/>
      <c r="N110" s="0"/>
      <c r="O110" s="0"/>
      <c r="P110" s="0"/>
    </row>
    <row r="111" customFormat="false" ht="12.75" hidden="false" customHeight="true" outlineLevel="0" collapsed="false">
      <c r="A111" s="74" t="s">
        <v>93</v>
      </c>
      <c r="B111" s="74"/>
      <c r="C111" s="74"/>
      <c r="D111" s="74"/>
      <c r="E111" s="74"/>
      <c r="F111" s="74"/>
      <c r="G111" s="74"/>
      <c r="H111" s="0"/>
      <c r="I111" s="0"/>
      <c r="J111" s="0"/>
      <c r="K111" s="0"/>
      <c r="L111" s="0"/>
      <c r="M111" s="0"/>
      <c r="N111" s="0"/>
      <c r="O111" s="0"/>
      <c r="P111" s="0"/>
    </row>
    <row r="112" customFormat="false" ht="12.8" hidden="false" customHeight="false" outlineLevel="0" collapsed="false">
      <c r="A112" s="0"/>
      <c r="B112" s="25"/>
      <c r="C112" s="25"/>
      <c r="D112" s="25"/>
      <c r="E112" s="25"/>
      <c r="F112" s="25"/>
      <c r="G112" s="25"/>
      <c r="H112" s="0"/>
      <c r="I112" s="0"/>
      <c r="J112" s="0"/>
      <c r="K112" s="0"/>
      <c r="L112" s="0"/>
      <c r="M112" s="0"/>
      <c r="N112" s="0"/>
      <c r="O112" s="0"/>
      <c r="P112" s="0"/>
    </row>
    <row r="113" customFormat="false" ht="14.25" hidden="false" customHeight="true" outlineLevel="0" collapsed="false">
      <c r="A113" s="46" t="n">
        <v>3</v>
      </c>
      <c r="B113" s="46" t="s">
        <v>94</v>
      </c>
      <c r="C113" s="46"/>
      <c r="D113" s="46"/>
      <c r="E113" s="46"/>
      <c r="F113" s="46" t="s">
        <v>49</v>
      </c>
      <c r="G113" s="46" t="s">
        <v>40</v>
      </c>
      <c r="H113" s="0"/>
      <c r="I113" s="0"/>
      <c r="J113" s="0"/>
      <c r="K113" s="0"/>
      <c r="L113" s="0"/>
      <c r="M113" s="0"/>
      <c r="N113" s="0"/>
      <c r="O113" s="0"/>
      <c r="P113" s="0"/>
    </row>
    <row r="114" customFormat="false" ht="14.25" hidden="false" customHeight="true" outlineLevel="0" collapsed="false">
      <c r="A114" s="28" t="s">
        <v>7</v>
      </c>
      <c r="B114" s="6" t="s">
        <v>95</v>
      </c>
      <c r="C114" s="6"/>
      <c r="D114" s="6"/>
      <c r="E114" s="6"/>
      <c r="F114" s="75" t="n">
        <v>0.0042</v>
      </c>
      <c r="G114" s="71" t="n">
        <f aca="false">F48*F114</f>
        <v>4.098864</v>
      </c>
      <c r="H114" s="0"/>
      <c r="I114" s="0"/>
      <c r="J114" s="0"/>
      <c r="K114" s="0"/>
      <c r="L114" s="0"/>
      <c r="M114" s="0"/>
      <c r="N114" s="0"/>
      <c r="O114" s="0"/>
      <c r="P114" s="0"/>
    </row>
    <row r="115" customFormat="false" ht="14.25" hidden="false" customHeight="true" outlineLevel="0" collapsed="false">
      <c r="A115" s="28" t="s">
        <v>9</v>
      </c>
      <c r="B115" s="6" t="s">
        <v>96</v>
      </c>
      <c r="C115" s="6"/>
      <c r="D115" s="6"/>
      <c r="E115" s="6"/>
      <c r="F115" s="75" t="n">
        <v>0.0003</v>
      </c>
      <c r="G115" s="71" t="n">
        <f aca="false">F48*F115</f>
        <v>0.292776</v>
      </c>
      <c r="H115" s="0"/>
      <c r="I115" s="0"/>
      <c r="J115" s="0"/>
      <c r="K115" s="0"/>
      <c r="L115" s="0"/>
      <c r="M115" s="0"/>
      <c r="N115" s="0"/>
      <c r="O115" s="0"/>
      <c r="P115" s="0"/>
    </row>
    <row r="116" customFormat="false" ht="24" hidden="false" customHeight="true" outlineLevel="0" collapsed="false">
      <c r="A116" s="28" t="s">
        <v>12</v>
      </c>
      <c r="B116" s="6" t="s">
        <v>97</v>
      </c>
      <c r="C116" s="6"/>
      <c r="D116" s="6"/>
      <c r="E116" s="6"/>
      <c r="F116" s="75" t="n">
        <v>0.05</v>
      </c>
      <c r="G116" s="71" t="n">
        <f aca="false">F48*F116</f>
        <v>48.796</v>
      </c>
      <c r="H116" s="0"/>
      <c r="I116" s="0"/>
      <c r="J116" s="0"/>
      <c r="K116" s="0"/>
      <c r="L116" s="0"/>
      <c r="M116" s="0"/>
      <c r="N116" s="0"/>
      <c r="O116" s="0"/>
      <c r="P116" s="0"/>
    </row>
    <row r="117" customFormat="false" ht="14.25" hidden="false" customHeight="true" outlineLevel="0" collapsed="false">
      <c r="A117" s="28" t="s">
        <v>15</v>
      </c>
      <c r="B117" s="6" t="s">
        <v>98</v>
      </c>
      <c r="C117" s="6"/>
      <c r="D117" s="6"/>
      <c r="E117" s="6"/>
      <c r="F117" s="75" t="n">
        <v>0.0194</v>
      </c>
      <c r="G117" s="71" t="n">
        <f aca="false">F48*F117</f>
        <v>18.932848</v>
      </c>
      <c r="H117" s="0"/>
      <c r="I117" s="0"/>
      <c r="J117" s="0"/>
      <c r="K117" s="0"/>
      <c r="L117" s="0"/>
      <c r="M117" s="0"/>
      <c r="N117" s="0"/>
      <c r="O117" s="0"/>
      <c r="P117" s="0"/>
    </row>
    <row r="118" customFormat="false" ht="14.25" hidden="false" customHeight="true" outlineLevel="0" collapsed="false">
      <c r="A118" s="28" t="s">
        <v>66</v>
      </c>
      <c r="B118" s="6" t="s">
        <v>99</v>
      </c>
      <c r="C118" s="6"/>
      <c r="D118" s="6"/>
      <c r="E118" s="6"/>
      <c r="F118" s="75" t="n">
        <v>0.0072</v>
      </c>
      <c r="G118" s="71" t="n">
        <f aca="false">F48*F118</f>
        <v>7.026624</v>
      </c>
      <c r="H118" s="0"/>
      <c r="I118" s="0"/>
      <c r="J118" s="76"/>
      <c r="K118" s="0"/>
      <c r="L118" s="0"/>
      <c r="M118" s="0"/>
      <c r="N118" s="0"/>
      <c r="O118" s="0"/>
      <c r="P118" s="0"/>
    </row>
    <row r="119" customFormat="false" ht="12.75" hidden="false" customHeight="true" outlineLevel="0" collapsed="false">
      <c r="A119" s="77"/>
      <c r="B119" s="57" t="s">
        <v>100</v>
      </c>
      <c r="C119" s="57"/>
      <c r="D119" s="57"/>
      <c r="E119" s="57"/>
      <c r="F119" s="61" t="n">
        <f aca="false">F114+F115+F116+F117+F118</f>
        <v>0.0811</v>
      </c>
      <c r="G119" s="72" t="n">
        <f aca="false">SUM(G114:G118)</f>
        <v>79.147112</v>
      </c>
      <c r="H119" s="0"/>
      <c r="I119" s="78"/>
      <c r="J119" s="0"/>
      <c r="K119" s="0"/>
      <c r="L119" s="0"/>
      <c r="M119" s="0"/>
      <c r="N119" s="0"/>
      <c r="O119" s="0"/>
      <c r="P119" s="0"/>
    </row>
    <row r="120" customFormat="false" ht="12.75" hidden="false" customHeight="true" outlineLevel="0" collapsed="false">
      <c r="A120" s="79"/>
      <c r="B120" s="79"/>
      <c r="C120" s="79"/>
      <c r="D120" s="79"/>
      <c r="E120" s="79"/>
      <c r="F120" s="79"/>
      <c r="G120" s="79"/>
      <c r="H120" s="0"/>
      <c r="I120" s="0"/>
      <c r="J120" s="0"/>
      <c r="K120" s="0"/>
      <c r="L120" s="0"/>
      <c r="M120" s="0"/>
      <c r="N120" s="0"/>
      <c r="O120" s="0"/>
      <c r="P120" s="0"/>
    </row>
    <row r="121" customFormat="false" ht="12.75" hidden="false" customHeight="true" outlineLevel="0" collapsed="false">
      <c r="A121" s="74" t="s">
        <v>101</v>
      </c>
      <c r="B121" s="74"/>
      <c r="C121" s="74"/>
      <c r="D121" s="74"/>
      <c r="E121" s="74"/>
      <c r="F121" s="74"/>
      <c r="G121" s="74"/>
      <c r="H121" s="0"/>
      <c r="I121" s="0"/>
      <c r="J121" s="0"/>
      <c r="K121" s="0"/>
      <c r="L121" s="0"/>
      <c r="M121" s="0"/>
      <c r="N121" s="0"/>
      <c r="O121" s="0"/>
      <c r="P121" s="0"/>
    </row>
    <row r="122" customFormat="false" ht="24" hidden="false" customHeight="true" outlineLevel="0" collapsed="false">
      <c r="A122" s="44" t="s">
        <v>102</v>
      </c>
      <c r="B122" s="44"/>
      <c r="C122" s="44"/>
      <c r="D122" s="44"/>
      <c r="E122" s="44"/>
      <c r="F122" s="44"/>
      <c r="G122" s="44"/>
      <c r="H122" s="0"/>
      <c r="I122" s="0"/>
      <c r="J122" s="0"/>
      <c r="K122" s="0"/>
      <c r="L122" s="0"/>
      <c r="M122" s="0"/>
      <c r="N122" s="0"/>
      <c r="O122" s="0"/>
      <c r="P122" s="0"/>
    </row>
    <row r="123" customFormat="false" ht="12.8" hidden="false" customHeight="true" outlineLevel="0" collapsed="false">
      <c r="A123" s="22" t="s">
        <v>103</v>
      </c>
      <c r="B123" s="22"/>
      <c r="C123" s="22"/>
      <c r="D123" s="22"/>
      <c r="E123" s="22"/>
      <c r="F123" s="22"/>
      <c r="G123" s="22"/>
      <c r="H123" s="0"/>
      <c r="I123" s="0"/>
      <c r="J123" s="0"/>
      <c r="K123" s="0"/>
      <c r="L123" s="0"/>
      <c r="M123" s="0"/>
      <c r="N123" s="0"/>
      <c r="O123" s="0"/>
      <c r="P123" s="0"/>
    </row>
    <row r="124" customFormat="false" ht="13.2" hidden="false" customHeight="false" outlineLevel="0" collapsed="false">
      <c r="A124" s="22"/>
      <c r="B124" s="22"/>
      <c r="C124" s="22"/>
      <c r="D124" s="22"/>
      <c r="E124" s="22"/>
      <c r="F124" s="22"/>
      <c r="G124" s="22"/>
      <c r="H124" s="0"/>
      <c r="I124" s="0"/>
      <c r="J124" s="0"/>
      <c r="K124" s="0"/>
      <c r="L124" s="0"/>
      <c r="M124" s="0"/>
      <c r="N124" s="0"/>
      <c r="O124" s="0"/>
      <c r="P124" s="0"/>
    </row>
    <row r="125" customFormat="false" ht="12.75" hidden="false" customHeight="true" outlineLevel="0" collapsed="false">
      <c r="A125" s="53" t="s">
        <v>104</v>
      </c>
      <c r="B125" s="53"/>
      <c r="C125" s="53"/>
      <c r="D125" s="53"/>
      <c r="E125" s="53"/>
      <c r="F125" s="53"/>
      <c r="G125" s="80" t="n">
        <f aca="false">F48+F109+G119</f>
        <v>2352.362935808</v>
      </c>
      <c r="H125" s="0"/>
      <c r="I125" s="0"/>
      <c r="J125" s="0"/>
      <c r="K125" s="0"/>
      <c r="L125" s="0"/>
      <c r="M125" s="0"/>
      <c r="N125" s="0"/>
      <c r="O125" s="0"/>
      <c r="P125" s="0"/>
    </row>
    <row r="126" customFormat="false" ht="12.75" hidden="false" customHeight="true" outlineLevel="0" collapsed="false">
      <c r="A126" s="79"/>
      <c r="B126" s="79"/>
      <c r="C126" s="79"/>
      <c r="D126" s="79"/>
      <c r="E126" s="79"/>
      <c r="F126" s="79"/>
      <c r="G126" s="79"/>
      <c r="H126" s="0"/>
      <c r="I126" s="0"/>
      <c r="J126" s="0"/>
      <c r="K126" s="0"/>
      <c r="L126" s="0"/>
      <c r="M126" s="0"/>
      <c r="N126" s="0"/>
      <c r="O126" s="0"/>
      <c r="P126" s="0"/>
    </row>
    <row r="127" customFormat="false" ht="12.75" hidden="false" customHeight="true" outlineLevel="0" collapsed="false">
      <c r="A127" s="73" t="s">
        <v>105</v>
      </c>
      <c r="B127" s="73"/>
      <c r="C127" s="73"/>
      <c r="D127" s="73"/>
      <c r="E127" s="73"/>
      <c r="F127" s="73"/>
      <c r="G127" s="73"/>
      <c r="H127" s="0"/>
      <c r="I127" s="0"/>
      <c r="J127" s="0"/>
      <c r="K127" s="0"/>
      <c r="L127" s="0"/>
      <c r="M127" s="0"/>
      <c r="N127" s="0"/>
      <c r="O127" s="0"/>
      <c r="P127" s="0"/>
    </row>
    <row r="128" customFormat="false" ht="13.8" hidden="false" customHeight="false" outlineLevel="0" collapsed="false">
      <c r="A128" s="79"/>
      <c r="B128" s="79"/>
      <c r="C128" s="79"/>
      <c r="D128" s="79"/>
      <c r="E128" s="79"/>
      <c r="F128" s="79"/>
      <c r="G128" s="79"/>
      <c r="H128" s="0"/>
      <c r="I128" s="0"/>
      <c r="J128" s="0"/>
      <c r="K128" s="0"/>
      <c r="L128" s="0"/>
      <c r="M128" s="0"/>
      <c r="N128" s="0"/>
      <c r="O128" s="0"/>
      <c r="P128" s="0"/>
    </row>
    <row r="129" customFormat="false" ht="13.8" hidden="false" customHeight="true" outlineLevel="0" collapsed="false">
      <c r="A129" s="46" t="s">
        <v>106</v>
      </c>
      <c r="B129" s="46" t="s">
        <v>107</v>
      </c>
      <c r="C129" s="46"/>
      <c r="D129" s="46"/>
      <c r="E129" s="46"/>
      <c r="F129" s="81" t="s">
        <v>49</v>
      </c>
      <c r="G129" s="46" t="s">
        <v>40</v>
      </c>
      <c r="H129" s="0"/>
      <c r="I129" s="0"/>
      <c r="J129" s="0"/>
      <c r="K129" s="0"/>
      <c r="L129" s="0"/>
      <c r="M129" s="0"/>
      <c r="N129" s="0"/>
      <c r="O129" s="0"/>
      <c r="P129" s="0"/>
    </row>
    <row r="130" customFormat="false" ht="13.8" hidden="false" customHeight="true" outlineLevel="0" collapsed="false">
      <c r="A130" s="28" t="s">
        <v>7</v>
      </c>
      <c r="B130" s="6" t="s">
        <v>108</v>
      </c>
      <c r="C130" s="6"/>
      <c r="D130" s="6"/>
      <c r="E130" s="6"/>
      <c r="F130" s="75" t="n">
        <v>0.0833</v>
      </c>
      <c r="G130" s="71" t="n">
        <f aca="false">G125*F130</f>
        <v>195.951832552806</v>
      </c>
      <c r="H130" s="0"/>
      <c r="I130" s="0"/>
      <c r="J130" s="0"/>
      <c r="K130" s="0"/>
      <c r="L130" s="0"/>
      <c r="M130" s="0"/>
      <c r="N130" s="0"/>
      <c r="O130" s="0"/>
      <c r="P130" s="0"/>
    </row>
    <row r="131" customFormat="false" ht="13.2" hidden="false" customHeight="true" outlineLevel="0" collapsed="false">
      <c r="A131" s="38" t="s">
        <v>9</v>
      </c>
      <c r="B131" s="47" t="s">
        <v>109</v>
      </c>
      <c r="C131" s="47"/>
      <c r="D131" s="47"/>
      <c r="E131" s="47"/>
      <c r="F131" s="48" t="n">
        <v>0.0166</v>
      </c>
      <c r="G131" s="69" t="n">
        <f aca="false">G125*F131</f>
        <v>39.0492247344128</v>
      </c>
      <c r="H131" s="0"/>
      <c r="I131" s="0"/>
      <c r="J131" s="0"/>
      <c r="K131" s="0"/>
      <c r="L131" s="0"/>
      <c r="M131" s="0"/>
      <c r="N131" s="0"/>
      <c r="O131" s="0"/>
      <c r="P131" s="0"/>
    </row>
    <row r="132" customFormat="false" ht="12.75" hidden="false" customHeight="true" outlineLevel="0" collapsed="false">
      <c r="A132" s="38" t="s">
        <v>12</v>
      </c>
      <c r="B132" s="47" t="s">
        <v>110</v>
      </c>
      <c r="C132" s="47"/>
      <c r="D132" s="47"/>
      <c r="E132" s="47"/>
      <c r="F132" s="48" t="n">
        <v>0.0002</v>
      </c>
      <c r="G132" s="69" t="n">
        <f aca="false">G125*F132</f>
        <v>0.4704725871616</v>
      </c>
      <c r="H132" s="0"/>
      <c r="I132" s="0"/>
      <c r="J132" s="0"/>
      <c r="K132" s="0"/>
      <c r="L132" s="0"/>
      <c r="M132" s="0"/>
      <c r="N132" s="0"/>
      <c r="O132" s="0"/>
      <c r="P132" s="0"/>
    </row>
    <row r="133" customFormat="false" ht="14.25" hidden="false" customHeight="true" outlineLevel="0" collapsed="false">
      <c r="A133" s="38" t="s">
        <v>15</v>
      </c>
      <c r="B133" s="47" t="s">
        <v>111</v>
      </c>
      <c r="C133" s="47"/>
      <c r="D133" s="47"/>
      <c r="E133" s="47"/>
      <c r="F133" s="48" t="n">
        <v>0.0003</v>
      </c>
      <c r="G133" s="69" t="n">
        <f aca="false">G125*F133</f>
        <v>0.7057088807424</v>
      </c>
      <c r="H133" s="0"/>
      <c r="I133" s="0"/>
      <c r="J133" s="0"/>
      <c r="K133" s="0"/>
      <c r="L133" s="0"/>
      <c r="M133" s="0"/>
      <c r="N133" s="0"/>
      <c r="O133" s="0"/>
      <c r="P133" s="0"/>
    </row>
    <row r="134" customFormat="false" ht="12.75" hidden="false" customHeight="true" outlineLevel="0" collapsed="false">
      <c r="A134" s="38" t="s">
        <v>66</v>
      </c>
      <c r="B134" s="47" t="s">
        <v>112</v>
      </c>
      <c r="C134" s="47"/>
      <c r="D134" s="47"/>
      <c r="E134" s="47"/>
      <c r="F134" s="48" t="n">
        <v>0.0028</v>
      </c>
      <c r="G134" s="69" t="n">
        <f aca="false">G125*F134</f>
        <v>6.5866162202624</v>
      </c>
      <c r="H134" s="0"/>
      <c r="I134" s="0"/>
      <c r="J134" s="0"/>
      <c r="K134" s="0"/>
      <c r="L134" s="0"/>
      <c r="M134" s="0"/>
      <c r="N134" s="0"/>
      <c r="O134" s="0"/>
      <c r="P134" s="0"/>
    </row>
    <row r="135" customFormat="false" ht="14.25" hidden="false" customHeight="true" outlineLevel="0" collapsed="false">
      <c r="A135" s="38" t="s">
        <v>68</v>
      </c>
      <c r="B135" s="47" t="s">
        <v>113</v>
      </c>
      <c r="C135" s="47"/>
      <c r="D135" s="47"/>
      <c r="E135" s="47"/>
      <c r="F135" s="48" t="n">
        <v>0</v>
      </c>
      <c r="G135" s="69" t="n">
        <f aca="false">G125*F135</f>
        <v>0</v>
      </c>
      <c r="H135" s="0"/>
      <c r="I135" s="0"/>
      <c r="J135" s="0"/>
      <c r="K135" s="0"/>
      <c r="L135" s="0"/>
      <c r="M135" s="0"/>
      <c r="N135" s="0"/>
      <c r="O135" s="0"/>
      <c r="P135" s="0"/>
    </row>
    <row r="136" customFormat="false" ht="14.25" hidden="false" customHeight="true" outlineLevel="0" collapsed="false">
      <c r="A136" s="77"/>
      <c r="B136" s="57" t="s">
        <v>100</v>
      </c>
      <c r="C136" s="57"/>
      <c r="D136" s="57"/>
      <c r="E136" s="57"/>
      <c r="F136" s="61" t="n">
        <f aca="false">F130+F131+F132+F133+F134+F135</f>
        <v>0.1032</v>
      </c>
      <c r="G136" s="72" t="n">
        <f aca="false">G130+G131+G132+G133+G134+G135</f>
        <v>242.763854975386</v>
      </c>
      <c r="H136" s="0"/>
      <c r="I136" s="0"/>
      <c r="J136" s="0"/>
      <c r="K136" s="0"/>
      <c r="L136" s="0"/>
      <c r="M136" s="0"/>
      <c r="N136" s="0"/>
      <c r="O136" s="0"/>
      <c r="P136" s="0"/>
    </row>
    <row r="137" customFormat="false" ht="12.75" hidden="false" customHeight="true" outlineLevel="0" collapsed="false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</row>
    <row r="138" customFormat="false" ht="12.75" hidden="false" customHeight="true" outlineLevel="0" collapsed="false">
      <c r="A138" s="44" t="s">
        <v>114</v>
      </c>
      <c r="B138" s="44"/>
      <c r="C138" s="44"/>
      <c r="D138" s="44"/>
      <c r="E138" s="44"/>
      <c r="F138" s="44"/>
      <c r="G138" s="44"/>
      <c r="H138" s="0"/>
      <c r="I138" s="0"/>
      <c r="J138" s="0"/>
      <c r="K138" s="0"/>
      <c r="L138" s="0"/>
      <c r="M138" s="0"/>
      <c r="N138" s="0"/>
      <c r="O138" s="0"/>
      <c r="P138" s="0"/>
    </row>
    <row r="139" customFormat="false" ht="14.25" hidden="false" customHeight="true" outlineLevel="0" collapsed="false">
      <c r="A139" s="44"/>
      <c r="B139" s="44"/>
      <c r="C139" s="44"/>
      <c r="D139" s="44"/>
      <c r="E139" s="44"/>
      <c r="F139" s="44"/>
      <c r="G139" s="44"/>
      <c r="H139" s="0"/>
      <c r="I139" s="0"/>
      <c r="J139" s="0"/>
      <c r="K139" s="0"/>
      <c r="L139" s="0"/>
      <c r="M139" s="0"/>
      <c r="N139" s="0"/>
      <c r="O139" s="0"/>
      <c r="P139" s="0"/>
    </row>
    <row r="140" customFormat="false" ht="14.25" hidden="false" customHeight="true" outlineLevel="0" collapsed="false">
      <c r="A140" s="0"/>
      <c r="B140" s="0"/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  <c r="O140" s="0"/>
      <c r="P140" s="0"/>
    </row>
    <row r="141" customFormat="false" ht="14.25" hidden="false" customHeight="true" outlineLevel="0" collapsed="false">
      <c r="A141" s="73" t="s">
        <v>115</v>
      </c>
      <c r="B141" s="73"/>
      <c r="C141" s="73"/>
      <c r="D141" s="73"/>
      <c r="E141" s="73"/>
      <c r="F141" s="73"/>
      <c r="G141" s="73"/>
      <c r="H141" s="0"/>
      <c r="I141" s="0"/>
      <c r="J141" s="0"/>
      <c r="K141" s="0"/>
      <c r="L141" s="0"/>
      <c r="M141" s="0"/>
      <c r="N141" s="0"/>
      <c r="O141" s="0"/>
      <c r="P141" s="0"/>
    </row>
    <row r="142" customFormat="false" ht="14.25" hidden="false" customHeight="true" outlineLevel="0" collapsed="false">
      <c r="A142" s="79"/>
      <c r="B142" s="79"/>
      <c r="C142" s="79"/>
      <c r="D142" s="79"/>
      <c r="E142" s="79"/>
      <c r="F142" s="79"/>
      <c r="G142" s="79"/>
      <c r="H142" s="0"/>
      <c r="I142" s="0"/>
      <c r="J142" s="0"/>
      <c r="K142" s="0"/>
      <c r="L142" s="0"/>
      <c r="M142" s="0"/>
      <c r="N142" s="0"/>
      <c r="O142" s="0"/>
      <c r="P142" s="0"/>
    </row>
    <row r="143" customFormat="false" ht="14.25" hidden="false" customHeight="true" outlineLevel="0" collapsed="false">
      <c r="A143" s="82" t="s">
        <v>116</v>
      </c>
      <c r="B143" s="82" t="s">
        <v>117</v>
      </c>
      <c r="C143" s="82"/>
      <c r="D143" s="82"/>
      <c r="E143" s="82"/>
      <c r="F143" s="83" t="s">
        <v>49</v>
      </c>
      <c r="G143" s="82" t="s">
        <v>40</v>
      </c>
      <c r="H143" s="0"/>
      <c r="I143" s="0"/>
      <c r="J143" s="0"/>
      <c r="K143" s="0"/>
      <c r="L143" s="0"/>
      <c r="M143" s="0"/>
      <c r="N143" s="0"/>
      <c r="O143" s="0"/>
      <c r="P143" s="0"/>
    </row>
    <row r="144" customFormat="false" ht="14.25" hidden="false" customHeight="true" outlineLevel="0" collapsed="false">
      <c r="A144" s="84" t="s">
        <v>7</v>
      </c>
      <c r="B144" s="85" t="s">
        <v>118</v>
      </c>
      <c r="C144" s="85"/>
      <c r="D144" s="85"/>
      <c r="E144" s="85"/>
      <c r="F144" s="86" t="n">
        <v>0</v>
      </c>
      <c r="G144" s="87" t="n">
        <f aca="false">G125*F144</f>
        <v>0</v>
      </c>
      <c r="H144" s="0"/>
      <c r="I144" s="0"/>
      <c r="J144" s="0"/>
      <c r="K144" s="0"/>
      <c r="L144" s="0"/>
      <c r="M144" s="0"/>
      <c r="N144" s="0"/>
      <c r="O144" s="0"/>
      <c r="P144" s="0"/>
    </row>
    <row r="145" customFormat="false" ht="14.25" hidden="false" customHeight="true" outlineLevel="0" collapsed="false">
      <c r="A145" s="50" t="s">
        <v>52</v>
      </c>
      <c r="B145" s="50"/>
      <c r="C145" s="50"/>
      <c r="D145" s="50"/>
      <c r="E145" s="50"/>
      <c r="F145" s="88" t="n">
        <v>0</v>
      </c>
      <c r="G145" s="89" t="n">
        <f aca="false">G144</f>
        <v>0</v>
      </c>
      <c r="H145" s="0"/>
      <c r="I145" s="0"/>
      <c r="J145" s="0"/>
      <c r="K145" s="0"/>
      <c r="L145" s="0"/>
      <c r="M145" s="0"/>
      <c r="N145" s="0"/>
      <c r="O145" s="0"/>
      <c r="P145" s="0"/>
    </row>
    <row r="146" customFormat="false" ht="14.25" hidden="false" customHeight="true" outlineLevel="0" collapsed="false">
      <c r="A146" s="90"/>
      <c r="B146" s="7"/>
      <c r="C146" s="7"/>
      <c r="D146" s="7"/>
      <c r="E146" s="7"/>
      <c r="F146" s="91"/>
      <c r="G146" s="70"/>
      <c r="H146" s="0"/>
      <c r="I146" s="92"/>
      <c r="J146" s="92"/>
      <c r="K146" s="93"/>
      <c r="L146" s="92"/>
      <c r="M146" s="94"/>
      <c r="N146" s="92"/>
      <c r="O146" s="92"/>
      <c r="P146" s="93"/>
    </row>
    <row r="147" customFormat="false" ht="14.25" hidden="false" customHeight="true" outlineLevel="0" collapsed="false">
      <c r="A147" s="44" t="s">
        <v>119</v>
      </c>
      <c r="B147" s="44"/>
      <c r="C147" s="44"/>
      <c r="D147" s="44"/>
      <c r="E147" s="44"/>
      <c r="F147" s="44"/>
      <c r="G147" s="44"/>
      <c r="H147" s="0"/>
      <c r="I147" s="92"/>
      <c r="J147" s="92"/>
      <c r="K147" s="93"/>
      <c r="L147" s="92"/>
      <c r="M147" s="94"/>
      <c r="N147" s="92"/>
      <c r="O147" s="92"/>
      <c r="P147" s="93"/>
    </row>
    <row r="148" customFormat="false" ht="14.25" hidden="false" customHeight="true" outlineLevel="0" collapsed="false">
      <c r="A148" s="44"/>
      <c r="B148" s="44"/>
      <c r="C148" s="44"/>
      <c r="D148" s="44"/>
      <c r="E148" s="44"/>
      <c r="F148" s="44"/>
      <c r="G148" s="44"/>
      <c r="H148" s="0"/>
      <c r="I148" s="92"/>
      <c r="J148" s="92"/>
      <c r="K148" s="93"/>
      <c r="L148" s="92"/>
      <c r="M148" s="94"/>
      <c r="N148" s="92"/>
      <c r="O148" s="92"/>
      <c r="P148" s="93"/>
    </row>
    <row r="149" customFormat="false" ht="14.25" hidden="false" customHeight="true" outlineLevel="0" collapsed="false">
      <c r="A149" s="90"/>
      <c r="B149" s="7"/>
      <c r="C149" s="7"/>
      <c r="D149" s="7"/>
      <c r="E149" s="7"/>
      <c r="F149" s="91"/>
      <c r="G149" s="70"/>
      <c r="H149" s="0"/>
      <c r="I149" s="92"/>
      <c r="J149" s="92"/>
      <c r="K149" s="93"/>
      <c r="L149" s="92"/>
      <c r="M149" s="94"/>
      <c r="N149" s="92"/>
      <c r="O149" s="92"/>
      <c r="P149" s="93"/>
    </row>
    <row r="150" customFormat="false" ht="14.25" hidden="false" customHeight="true" outlineLevel="0" collapsed="false">
      <c r="A150" s="21" t="s">
        <v>120</v>
      </c>
      <c r="B150" s="21"/>
      <c r="C150" s="21"/>
      <c r="D150" s="21"/>
      <c r="E150" s="21"/>
      <c r="F150" s="21"/>
      <c r="G150" s="21"/>
      <c r="H150" s="0"/>
      <c r="I150" s="92"/>
      <c r="J150" s="92"/>
      <c r="K150" s="93"/>
      <c r="L150" s="92"/>
      <c r="M150" s="94"/>
      <c r="N150" s="92"/>
      <c r="O150" s="92"/>
      <c r="P150" s="93"/>
    </row>
    <row r="151" customFormat="false" ht="14.25" hidden="false" customHeight="true" outlineLevel="0" collapsed="false">
      <c r="A151" s="22"/>
      <c r="B151" s="22"/>
      <c r="C151" s="22"/>
      <c r="D151" s="22"/>
      <c r="E151" s="22"/>
      <c r="F151" s="22"/>
      <c r="G151" s="22"/>
      <c r="H151" s="0"/>
      <c r="I151" s="92"/>
      <c r="J151" s="92"/>
      <c r="K151" s="93"/>
      <c r="L151" s="92"/>
      <c r="M151" s="94"/>
      <c r="N151" s="92"/>
      <c r="O151" s="92"/>
      <c r="P151" s="93"/>
    </row>
    <row r="152" customFormat="false" ht="14.25" hidden="false" customHeight="true" outlineLevel="0" collapsed="false">
      <c r="A152" s="95"/>
      <c r="B152" s="95"/>
      <c r="C152" s="95"/>
      <c r="D152" s="95"/>
      <c r="E152" s="95"/>
      <c r="F152" s="95"/>
      <c r="G152" s="95"/>
      <c r="H152" s="0"/>
      <c r="I152" s="92"/>
      <c r="J152" s="92"/>
      <c r="K152" s="93"/>
      <c r="L152" s="92"/>
      <c r="M152" s="94"/>
      <c r="N152" s="92"/>
      <c r="O152" s="92"/>
      <c r="P152" s="93"/>
    </row>
    <row r="153" customFormat="false" ht="14.25" hidden="false" customHeight="true" outlineLevel="0" collapsed="false">
      <c r="A153" s="46" t="n">
        <v>4</v>
      </c>
      <c r="B153" s="2" t="s">
        <v>121</v>
      </c>
      <c r="C153" s="2"/>
      <c r="D153" s="2"/>
      <c r="E153" s="2"/>
      <c r="F153" s="37" t="s">
        <v>49</v>
      </c>
      <c r="G153" s="46" t="s">
        <v>40</v>
      </c>
      <c r="H153" s="0"/>
      <c r="I153" s="92"/>
      <c r="J153" s="92"/>
      <c r="K153" s="93"/>
      <c r="L153" s="92"/>
      <c r="M153" s="94"/>
      <c r="N153" s="92"/>
      <c r="O153" s="92"/>
      <c r="P153" s="93"/>
    </row>
    <row r="154" customFormat="false" ht="14.25" hidden="false" customHeight="true" outlineLevel="0" collapsed="false">
      <c r="A154" s="38" t="s">
        <v>106</v>
      </c>
      <c r="B154" s="47" t="s">
        <v>107</v>
      </c>
      <c r="C154" s="47"/>
      <c r="D154" s="47"/>
      <c r="E154" s="47"/>
      <c r="F154" s="48" t="n">
        <v>0.1032</v>
      </c>
      <c r="G154" s="69" t="n">
        <f aca="false">G136</f>
        <v>242.763854975386</v>
      </c>
      <c r="H154" s="0"/>
      <c r="I154" s="92"/>
      <c r="J154" s="92"/>
      <c r="K154" s="93"/>
      <c r="L154" s="92"/>
      <c r="M154" s="94"/>
      <c r="N154" s="92"/>
      <c r="O154" s="92"/>
      <c r="P154" s="93"/>
    </row>
    <row r="155" customFormat="false" ht="14.25" hidden="false" customHeight="true" outlineLevel="0" collapsed="false">
      <c r="A155" s="38" t="s">
        <v>116</v>
      </c>
      <c r="B155" s="47" t="s">
        <v>117</v>
      </c>
      <c r="C155" s="47"/>
      <c r="D155" s="47"/>
      <c r="E155" s="47"/>
      <c r="F155" s="48" t="n">
        <v>0</v>
      </c>
      <c r="G155" s="69" t="n">
        <f aca="false">G145</f>
        <v>0</v>
      </c>
      <c r="H155" s="0"/>
      <c r="I155" s="92"/>
      <c r="J155" s="92"/>
      <c r="K155" s="93"/>
      <c r="L155" s="92"/>
      <c r="M155" s="94"/>
      <c r="N155" s="92"/>
      <c r="O155" s="92"/>
      <c r="P155" s="93"/>
    </row>
    <row r="156" customFormat="false" ht="14.25" hidden="false" customHeight="true" outlineLevel="0" collapsed="false">
      <c r="A156" s="77"/>
      <c r="B156" s="57" t="s">
        <v>100</v>
      </c>
      <c r="C156" s="57"/>
      <c r="D156" s="57"/>
      <c r="E156" s="57"/>
      <c r="F156" s="61" t="n">
        <f aca="false">F154+F155</f>
        <v>0.1032</v>
      </c>
      <c r="G156" s="72" t="n">
        <f aca="false">G154+G155</f>
        <v>242.763854975386</v>
      </c>
      <c r="H156" s="0"/>
      <c r="I156" s="92"/>
      <c r="J156" s="92"/>
      <c r="K156" s="93"/>
      <c r="L156" s="92"/>
      <c r="M156" s="94"/>
      <c r="N156" s="92"/>
      <c r="O156" s="92"/>
      <c r="P156" s="93"/>
    </row>
    <row r="157" customFormat="false" ht="14.25" hidden="false" customHeight="true" outlineLevel="0" collapsed="false">
      <c r="A157" s="0"/>
      <c r="B157" s="0"/>
      <c r="C157" s="0"/>
      <c r="D157" s="0"/>
      <c r="E157" s="0"/>
      <c r="F157" s="0"/>
      <c r="G157" s="0"/>
      <c r="H157" s="0"/>
      <c r="I157" s="92"/>
      <c r="J157" s="92"/>
      <c r="K157" s="93"/>
      <c r="L157" s="92"/>
      <c r="M157" s="94"/>
      <c r="N157" s="92"/>
      <c r="O157" s="92"/>
      <c r="P157" s="93"/>
    </row>
    <row r="158" customFormat="false" ht="14.25" hidden="false" customHeight="true" outlineLevel="0" collapsed="false">
      <c r="A158" s="45" t="s">
        <v>122</v>
      </c>
      <c r="B158" s="45"/>
      <c r="C158" s="45"/>
      <c r="D158" s="45"/>
      <c r="E158" s="45"/>
      <c r="F158" s="45"/>
      <c r="G158" s="45"/>
      <c r="H158" s="0"/>
      <c r="I158" s="92"/>
      <c r="J158" s="92"/>
      <c r="K158" s="93"/>
      <c r="L158" s="92"/>
      <c r="M158" s="94"/>
      <c r="N158" s="92"/>
      <c r="O158" s="92"/>
      <c r="P158" s="93"/>
    </row>
    <row r="159" customFormat="false" ht="14.25" hidden="false" customHeight="true" outlineLevel="0" collapsed="false">
      <c r="A159" s="73"/>
      <c r="B159" s="73"/>
      <c r="C159" s="73"/>
      <c r="D159" s="73"/>
      <c r="E159" s="73"/>
      <c r="F159" s="73"/>
      <c r="G159" s="73"/>
      <c r="H159" s="0"/>
      <c r="I159" s="92"/>
      <c r="J159" s="92"/>
      <c r="K159" s="93"/>
      <c r="L159" s="92"/>
      <c r="M159" s="94"/>
      <c r="N159" s="92"/>
      <c r="O159" s="92"/>
      <c r="P159" s="93"/>
    </row>
    <row r="160" customFormat="false" ht="12.75" hidden="false" customHeight="true" outlineLevel="0" collapsed="false">
      <c r="A160" s="0"/>
      <c r="B160" s="0"/>
      <c r="C160" s="0"/>
      <c r="D160" s="0"/>
      <c r="E160" s="0"/>
      <c r="F160" s="0"/>
      <c r="G160" s="0"/>
      <c r="H160" s="0"/>
      <c r="I160" s="92"/>
      <c r="J160" s="92"/>
      <c r="K160" s="93"/>
      <c r="L160" s="92"/>
      <c r="M160" s="94"/>
      <c r="N160" s="92"/>
      <c r="O160" s="92"/>
      <c r="P160" s="93"/>
    </row>
    <row r="161" customFormat="false" ht="12.75" hidden="false" customHeight="true" outlineLevel="0" collapsed="false">
      <c r="A161" s="96" t="n">
        <v>5</v>
      </c>
      <c r="B161" s="96" t="s">
        <v>123</v>
      </c>
      <c r="C161" s="96"/>
      <c r="D161" s="96"/>
      <c r="E161" s="96"/>
      <c r="F161" s="96" t="s">
        <v>40</v>
      </c>
      <c r="G161" s="96"/>
      <c r="H161" s="0"/>
      <c r="I161" s="92"/>
      <c r="J161" s="92"/>
      <c r="K161" s="93"/>
      <c r="L161" s="92"/>
      <c r="M161" s="4"/>
      <c r="N161" s="92"/>
      <c r="O161" s="92"/>
      <c r="P161" s="93"/>
    </row>
    <row r="162" customFormat="false" ht="12.75" hidden="false" customHeight="true" outlineLevel="0" collapsed="false">
      <c r="A162" s="97" t="s">
        <v>7</v>
      </c>
      <c r="B162" s="98" t="s">
        <v>124</v>
      </c>
      <c r="C162" s="98"/>
      <c r="D162" s="98"/>
      <c r="E162" s="98"/>
      <c r="F162" s="99" t="n">
        <v>26.37</v>
      </c>
      <c r="G162" s="99" t="n">
        <f aca="false">SUM(F162:F165,F162:F162)</f>
        <v>859.91</v>
      </c>
      <c r="H162" s="93"/>
      <c r="I162" s="0"/>
      <c r="J162" s="92"/>
      <c r="K162" s="93"/>
      <c r="L162" s="92"/>
      <c r="M162" s="0"/>
      <c r="N162" s="0"/>
      <c r="O162" s="0"/>
      <c r="P162" s="100"/>
    </row>
    <row r="163" customFormat="false" ht="12.75" hidden="false" customHeight="true" outlineLevel="0" collapsed="false">
      <c r="A163" s="97" t="s">
        <v>9</v>
      </c>
      <c r="B163" s="98" t="s">
        <v>125</v>
      </c>
      <c r="C163" s="98"/>
      <c r="D163" s="98"/>
      <c r="E163" s="98"/>
      <c r="F163" s="99" t="n">
        <v>483.2</v>
      </c>
      <c r="G163" s="99" t="n">
        <f aca="false">SUM(F162:F165,F162:F162,F163:F163)</f>
        <v>1343.11</v>
      </c>
      <c r="H163" s="101"/>
      <c r="I163" s="93"/>
      <c r="J163" s="92"/>
      <c r="K163" s="93"/>
      <c r="L163" s="92"/>
      <c r="M163" s="0"/>
      <c r="N163" s="0"/>
      <c r="O163" s="0"/>
      <c r="P163" s="0"/>
    </row>
    <row r="164" customFormat="false" ht="12.75" hidden="false" customHeight="true" outlineLevel="0" collapsed="false">
      <c r="A164" s="97" t="s">
        <v>12</v>
      </c>
      <c r="B164" s="98" t="s">
        <v>126</v>
      </c>
      <c r="C164" s="98"/>
      <c r="D164" s="98"/>
      <c r="E164" s="98"/>
      <c r="F164" s="99" t="n">
        <v>4.99</v>
      </c>
      <c r="G164" s="99" t="n">
        <f aca="false">SUM(F162:F165,F162:F162,F163:F163,F164:F164)</f>
        <v>1348.1</v>
      </c>
      <c r="H164" s="93"/>
      <c r="I164" s="0"/>
      <c r="J164" s="92"/>
      <c r="K164" s="93"/>
      <c r="L164" s="92"/>
      <c r="M164" s="94"/>
      <c r="N164" s="92"/>
      <c r="O164" s="93"/>
      <c r="P164" s="93"/>
    </row>
    <row r="165" customFormat="false" ht="12.75" hidden="false" customHeight="true" outlineLevel="0" collapsed="false">
      <c r="A165" s="97" t="s">
        <v>15</v>
      </c>
      <c r="B165" s="98" t="s">
        <v>127</v>
      </c>
      <c r="C165" s="98"/>
      <c r="D165" s="98"/>
      <c r="E165" s="98"/>
      <c r="F165" s="99" t="n">
        <v>318.98</v>
      </c>
      <c r="G165" s="99" t="n">
        <f aca="false">SUM(F162:F165,F162:F162,F163:F163,F164:F164,F165:F165)</f>
        <v>1667.08</v>
      </c>
      <c r="H165" s="0"/>
      <c r="I165" s="0"/>
      <c r="J165" s="92"/>
      <c r="K165" s="93"/>
      <c r="L165" s="92"/>
      <c r="M165" s="94"/>
      <c r="N165" s="92"/>
      <c r="O165" s="93"/>
      <c r="P165" s="93"/>
    </row>
    <row r="166" customFormat="false" ht="12.75" hidden="false" customHeight="true" outlineLevel="0" collapsed="false">
      <c r="A166" s="102"/>
      <c r="B166" s="103" t="s">
        <v>42</v>
      </c>
      <c r="C166" s="103"/>
      <c r="D166" s="103"/>
      <c r="E166" s="103"/>
      <c r="F166" s="104" t="n">
        <f aca="false">SUM(F162:F165)</f>
        <v>833.54</v>
      </c>
      <c r="G166" s="104" t="n">
        <f aca="false">SUM(F162:F165,F162:F162,F163:F163,F164:F164,F165:F165,F166:F166)</f>
        <v>2500.62</v>
      </c>
      <c r="H166" s="0"/>
      <c r="I166" s="0"/>
      <c r="J166" s="92"/>
      <c r="K166" s="93"/>
      <c r="L166" s="92"/>
      <c r="M166" s="94"/>
      <c r="N166" s="92"/>
      <c r="O166" s="93"/>
      <c r="P166" s="93"/>
    </row>
    <row r="167" customFormat="false" ht="12.75" hidden="false" customHeight="true" outlineLevel="0" collapsed="false">
      <c r="A167" s="0"/>
      <c r="B167" s="0"/>
      <c r="C167" s="0"/>
      <c r="D167" s="0"/>
      <c r="E167" s="0"/>
      <c r="F167" s="0"/>
      <c r="G167" s="0"/>
      <c r="H167" s="0"/>
      <c r="I167" s="92"/>
      <c r="J167" s="92"/>
      <c r="K167" s="93"/>
      <c r="L167" s="92"/>
      <c r="M167" s="94"/>
      <c r="N167" s="92"/>
      <c r="O167" s="93"/>
      <c r="P167" s="93"/>
    </row>
    <row r="168" customFormat="false" ht="12.75" hidden="false" customHeight="true" outlineLevel="0" collapsed="false">
      <c r="A168" s="22" t="s">
        <v>128</v>
      </c>
      <c r="B168" s="22"/>
      <c r="C168" s="22"/>
      <c r="D168" s="22"/>
      <c r="E168" s="22"/>
      <c r="F168" s="22"/>
      <c r="G168" s="22"/>
      <c r="H168" s="0"/>
      <c r="I168" s="92"/>
      <c r="J168" s="92"/>
      <c r="K168" s="93"/>
      <c r="L168" s="92"/>
      <c r="M168" s="94"/>
      <c r="N168" s="92"/>
      <c r="O168" s="93"/>
      <c r="P168" s="93"/>
    </row>
    <row r="169" customFormat="false" ht="12.75" hidden="false" customHeight="true" outlineLevel="0" collapsed="false">
      <c r="A169" s="105"/>
      <c r="B169" s="0"/>
      <c r="C169" s="0"/>
      <c r="D169" s="0"/>
      <c r="E169" s="0"/>
      <c r="F169" s="0"/>
      <c r="G169" s="0"/>
      <c r="H169" s="0"/>
      <c r="I169" s="92"/>
      <c r="J169" s="92"/>
      <c r="K169" s="93"/>
      <c r="L169" s="92"/>
      <c r="M169" s="94"/>
      <c r="N169" s="92"/>
      <c r="O169" s="93"/>
      <c r="P169" s="93"/>
    </row>
    <row r="170" customFormat="false" ht="12.75" hidden="false" customHeight="true" outlineLevel="0" collapsed="false">
      <c r="A170" s="105"/>
      <c r="B170" s="0"/>
      <c r="C170" s="0"/>
      <c r="D170" s="0"/>
      <c r="E170" s="0"/>
      <c r="F170" s="0"/>
      <c r="G170" s="0"/>
      <c r="H170" s="0"/>
      <c r="I170" s="92"/>
      <c r="J170" s="92"/>
      <c r="K170" s="93"/>
      <c r="L170" s="92"/>
      <c r="M170" s="94"/>
      <c r="N170" s="92"/>
      <c r="O170" s="93"/>
      <c r="P170" s="93"/>
    </row>
    <row r="171" customFormat="false" ht="12.75" hidden="false" customHeight="true" outlineLevel="0" collapsed="false">
      <c r="A171" s="105"/>
      <c r="B171" s="0"/>
      <c r="C171" s="0"/>
      <c r="D171" s="0"/>
      <c r="E171" s="0"/>
      <c r="F171" s="0"/>
      <c r="G171" s="0"/>
      <c r="H171" s="0"/>
      <c r="I171" s="92"/>
      <c r="J171" s="92"/>
      <c r="K171" s="93"/>
      <c r="L171" s="92"/>
      <c r="M171" s="94"/>
      <c r="N171" s="92"/>
      <c r="O171" s="93"/>
      <c r="P171" s="93"/>
    </row>
    <row r="172" customFormat="false" ht="12.75" hidden="false" customHeight="true" outlineLevel="0" collapsed="false">
      <c r="A172" s="106" t="s">
        <v>129</v>
      </c>
      <c r="B172" s="106"/>
      <c r="C172" s="106"/>
      <c r="D172" s="106"/>
      <c r="E172" s="106"/>
      <c r="F172" s="106"/>
      <c r="G172" s="106"/>
      <c r="H172" s="0"/>
      <c r="I172" s="92"/>
      <c r="J172" s="92"/>
      <c r="K172" s="93"/>
      <c r="L172" s="92"/>
      <c r="M172" s="94"/>
      <c r="N172" s="92"/>
      <c r="O172" s="93"/>
      <c r="P172" s="93"/>
    </row>
    <row r="173" customFormat="false" ht="12.75" hidden="false" customHeight="true" outlineLevel="0" collapsed="false">
      <c r="A173" s="107"/>
      <c r="B173" s="107"/>
      <c r="C173" s="107"/>
      <c r="D173" s="107"/>
      <c r="E173" s="107"/>
      <c r="F173" s="107"/>
      <c r="G173" s="107"/>
      <c r="H173" s="0"/>
      <c r="I173" s="92"/>
      <c r="J173" s="92"/>
      <c r="K173" s="93"/>
      <c r="L173" s="92"/>
      <c r="M173" s="94"/>
      <c r="N173" s="92"/>
      <c r="O173" s="93"/>
      <c r="P173" s="93"/>
    </row>
    <row r="174" customFormat="false" ht="12.75" hidden="false" customHeight="true" outlineLevel="0" collapsed="false">
      <c r="A174" s="53" t="s">
        <v>130</v>
      </c>
      <c r="B174" s="53"/>
      <c r="C174" s="53"/>
      <c r="D174" s="53"/>
      <c r="E174" s="53"/>
      <c r="F174" s="53"/>
      <c r="G174" s="108" t="n">
        <f aca="false">F48+F109+G119+G156+F166</f>
        <v>3428.66679078339</v>
      </c>
      <c r="H174" s="0"/>
      <c r="I174" s="92"/>
      <c r="J174" s="92"/>
      <c r="K174" s="93"/>
      <c r="L174" s="92"/>
      <c r="M174" s="94"/>
      <c r="N174" s="92"/>
      <c r="O174" s="93"/>
      <c r="P174" s="93"/>
    </row>
    <row r="175" customFormat="false" ht="12.75" hidden="false" customHeight="true" outlineLevel="0" collapsed="false">
      <c r="A175" s="0"/>
      <c r="B175" s="4"/>
      <c r="C175" s="4"/>
      <c r="D175" s="4"/>
      <c r="E175" s="4"/>
      <c r="F175" s="4"/>
      <c r="G175" s="109" t="n">
        <f aca="false">G174+G177</f>
        <v>3531.52679450689</v>
      </c>
      <c r="H175" s="0"/>
      <c r="I175" s="92"/>
      <c r="J175" s="92"/>
      <c r="K175" s="93"/>
      <c r="L175" s="92"/>
      <c r="M175" s="94"/>
      <c r="N175" s="92"/>
      <c r="O175" s="93"/>
      <c r="P175" s="93"/>
    </row>
    <row r="176" customFormat="false" ht="12.75" hidden="false" customHeight="true" outlineLevel="0" collapsed="false">
      <c r="A176" s="110" t="n">
        <v>6</v>
      </c>
      <c r="B176" s="111" t="s">
        <v>131</v>
      </c>
      <c r="C176" s="111"/>
      <c r="D176" s="111"/>
      <c r="E176" s="111"/>
      <c r="F176" s="111" t="s">
        <v>49</v>
      </c>
      <c r="G176" s="112" t="s">
        <v>40</v>
      </c>
      <c r="H176" s="0"/>
      <c r="I176" s="92"/>
      <c r="J176" s="92"/>
      <c r="K176" s="93"/>
      <c r="L176" s="92"/>
      <c r="M176" s="94"/>
      <c r="N176" s="92"/>
      <c r="O176" s="93"/>
      <c r="P176" s="93"/>
    </row>
    <row r="177" customFormat="false" ht="12.75" hidden="false" customHeight="true" outlineLevel="0" collapsed="false">
      <c r="A177" s="113" t="s">
        <v>7</v>
      </c>
      <c r="B177" s="114" t="s">
        <v>132</v>
      </c>
      <c r="C177" s="114"/>
      <c r="D177" s="114"/>
      <c r="E177" s="114"/>
      <c r="F177" s="115" t="n">
        <v>0.03</v>
      </c>
      <c r="G177" s="116" t="n">
        <f aca="false">G174*F177</f>
        <v>102.860003723502</v>
      </c>
      <c r="H177" s="100"/>
      <c r="I177" s="92"/>
      <c r="J177" s="92"/>
      <c r="K177" s="93"/>
      <c r="L177" s="92"/>
      <c r="M177" s="94"/>
      <c r="N177" s="92"/>
      <c r="O177" s="93"/>
      <c r="P177" s="93"/>
    </row>
    <row r="178" customFormat="false" ht="13.4" hidden="false" customHeight="true" outlineLevel="0" collapsed="false">
      <c r="A178" s="117" t="s">
        <v>9</v>
      </c>
      <c r="B178" s="6" t="s">
        <v>133</v>
      </c>
      <c r="C178" s="6"/>
      <c r="D178" s="6"/>
      <c r="E178" s="6"/>
      <c r="F178" s="75" t="n">
        <v>0.0679</v>
      </c>
      <c r="G178" s="118" t="n">
        <f aca="false">G175*F178</f>
        <v>239.790669347018</v>
      </c>
      <c r="H178" s="55" t="n">
        <f aca="false">G175+G178</f>
        <v>3771.3174638539</v>
      </c>
      <c r="I178" s="92"/>
      <c r="J178" s="92"/>
      <c r="K178" s="93"/>
      <c r="L178" s="92"/>
      <c r="M178" s="94"/>
      <c r="N178" s="92"/>
      <c r="O178" s="93"/>
      <c r="P178" s="93"/>
    </row>
    <row r="179" customFormat="false" ht="12.75" hidden="false" customHeight="true" outlineLevel="0" collapsed="false">
      <c r="A179" s="117" t="s">
        <v>12</v>
      </c>
      <c r="B179" s="6" t="s">
        <v>134</v>
      </c>
      <c r="C179" s="6"/>
      <c r="D179" s="6"/>
      <c r="E179" s="6"/>
      <c r="F179" s="75"/>
      <c r="G179" s="118"/>
      <c r="H179" s="0"/>
      <c r="I179" s="92"/>
      <c r="J179" s="92"/>
      <c r="K179" s="93"/>
      <c r="L179" s="92"/>
      <c r="M179" s="0"/>
      <c r="N179" s="0"/>
      <c r="O179" s="0"/>
      <c r="P179" s="100"/>
    </row>
    <row r="180" customFormat="false" ht="12.75" hidden="false" customHeight="true" outlineLevel="0" collapsed="false">
      <c r="A180" s="117"/>
      <c r="B180" s="119" t="s">
        <v>135</v>
      </c>
      <c r="C180" s="119"/>
      <c r="D180" s="119"/>
      <c r="E180" s="119"/>
      <c r="F180" s="75" t="n">
        <v>0.076</v>
      </c>
      <c r="G180" s="118" t="n">
        <f aca="false">H178/0.8575*F180</f>
        <v>334.250877262853</v>
      </c>
      <c r="H180" s="100"/>
      <c r="I180" s="92"/>
      <c r="J180" s="92"/>
      <c r="K180" s="93"/>
      <c r="L180" s="92"/>
      <c r="M180" s="0"/>
      <c r="N180" s="0"/>
      <c r="O180" s="0"/>
      <c r="P180" s="0"/>
    </row>
    <row r="181" customFormat="false" ht="12.75" hidden="false" customHeight="true" outlineLevel="0" collapsed="false">
      <c r="A181" s="117"/>
      <c r="B181" s="119" t="s">
        <v>136</v>
      </c>
      <c r="C181" s="119"/>
      <c r="D181" s="119"/>
      <c r="E181" s="119"/>
      <c r="F181" s="75" t="n">
        <v>0.0165</v>
      </c>
      <c r="G181" s="118" t="n">
        <f aca="false">H178/0.8575*F181</f>
        <v>72.567624668909</v>
      </c>
      <c r="I181" s="92"/>
      <c r="J181" s="92"/>
      <c r="K181" s="93"/>
      <c r="L181" s="92"/>
      <c r="M181" s="92"/>
      <c r="N181" s="92"/>
      <c r="O181" s="92"/>
      <c r="P181" s="93"/>
    </row>
    <row r="182" customFormat="false" ht="14.25" hidden="false" customHeight="true" outlineLevel="0" collapsed="false">
      <c r="A182" s="117"/>
      <c r="B182" s="6" t="s">
        <v>137</v>
      </c>
      <c r="C182" s="6"/>
      <c r="D182" s="6"/>
      <c r="E182" s="6"/>
      <c r="F182" s="75" t="n">
        <v>0.05</v>
      </c>
      <c r="G182" s="118" t="n">
        <f aca="false">H178/0.8575*F182</f>
        <v>219.901892936088</v>
      </c>
      <c r="I182" s="92"/>
      <c r="J182" s="92"/>
      <c r="K182" s="93"/>
      <c r="L182" s="92"/>
      <c r="M182" s="92"/>
      <c r="N182" s="92"/>
      <c r="O182" s="92"/>
      <c r="P182" s="93"/>
    </row>
    <row r="183" customFormat="false" ht="12.75" hidden="false" customHeight="true" outlineLevel="0" collapsed="false">
      <c r="A183" s="120"/>
      <c r="B183" s="121" t="s">
        <v>42</v>
      </c>
      <c r="C183" s="121"/>
      <c r="D183" s="121"/>
      <c r="E183" s="121"/>
      <c r="F183" s="122"/>
      <c r="G183" s="123" t="n">
        <f aca="false">G177+G178+G180+G181+G182</f>
        <v>969.371067938369</v>
      </c>
      <c r="I183" s="92"/>
      <c r="J183" s="92"/>
      <c r="K183" s="93"/>
      <c r="L183" s="92"/>
      <c r="M183" s="92"/>
      <c r="N183" s="92"/>
      <c r="O183" s="92"/>
      <c r="P183" s="93"/>
    </row>
    <row r="184" customFormat="false" ht="14.25" hidden="false" customHeight="true" outlineLevel="0" collapsed="false">
      <c r="A184" s="24" t="s">
        <v>138</v>
      </c>
      <c r="B184" s="24"/>
      <c r="C184" s="24"/>
      <c r="D184" s="24"/>
      <c r="E184" s="24"/>
      <c r="F184" s="24"/>
      <c r="G184" s="24"/>
      <c r="I184" s="92"/>
      <c r="J184" s="92"/>
      <c r="K184" s="93"/>
      <c r="L184" s="92"/>
      <c r="O184" s="0"/>
      <c r="P184" s="0"/>
    </row>
    <row r="185" customFormat="false" ht="14.25" hidden="false" customHeight="true" outlineLevel="0" collapsed="false">
      <c r="A185" s="26" t="s">
        <v>139</v>
      </c>
      <c r="B185" s="26"/>
      <c r="C185" s="26"/>
      <c r="D185" s="26"/>
      <c r="E185" s="26"/>
      <c r="F185" s="26"/>
      <c r="G185" s="26"/>
      <c r="I185" s="92"/>
      <c r="J185" s="92"/>
      <c r="K185" s="93"/>
      <c r="L185" s="92"/>
      <c r="O185" s="0"/>
      <c r="P185" s="0"/>
    </row>
    <row r="186" customFormat="false" ht="14.25" hidden="false" customHeight="true" outlineLevel="0" collapsed="false">
      <c r="A186" s="26"/>
      <c r="B186" s="4"/>
      <c r="C186" s="4"/>
      <c r="D186" s="4"/>
      <c r="E186" s="4"/>
      <c r="F186" s="4"/>
      <c r="G186" s="4"/>
      <c r="I186" s="92"/>
      <c r="J186" s="92"/>
      <c r="K186" s="93"/>
      <c r="L186" s="92"/>
      <c r="O186" s="0"/>
      <c r="P186" s="100"/>
    </row>
    <row r="187" customFormat="false" ht="14.25" hidden="false" customHeight="true" outlineLevel="0" collapsed="false">
      <c r="A187" s="21" t="s">
        <v>140</v>
      </c>
      <c r="B187" s="21"/>
      <c r="C187" s="21"/>
      <c r="D187" s="21"/>
      <c r="E187" s="21"/>
      <c r="F187" s="21"/>
      <c r="G187" s="21"/>
      <c r="I187" s="92"/>
      <c r="J187" s="92"/>
      <c r="K187" s="93"/>
      <c r="L187" s="92"/>
      <c r="O187" s="0"/>
    </row>
    <row r="188" customFormat="false" ht="14.25" hidden="false" customHeight="true" outlineLevel="0" collapsed="false">
      <c r="A188" s="25"/>
      <c r="B188" s="25"/>
      <c r="C188" s="25"/>
      <c r="D188" s="25"/>
      <c r="E188" s="25"/>
      <c r="F188" s="25"/>
      <c r="G188" s="25"/>
      <c r="I188" s="92"/>
      <c r="J188" s="92"/>
      <c r="K188" s="93"/>
      <c r="L188" s="92"/>
      <c r="O188" s="0"/>
    </row>
    <row r="189" customFormat="false" ht="14.25" hidden="false" customHeight="true" outlineLevel="0" collapsed="false">
      <c r="A189" s="124"/>
      <c r="B189" s="37" t="s">
        <v>141</v>
      </c>
      <c r="C189" s="37"/>
      <c r="D189" s="37"/>
      <c r="E189" s="37"/>
      <c r="F189" s="37" t="s">
        <v>142</v>
      </c>
      <c r="G189" s="37"/>
      <c r="I189" s="92"/>
      <c r="J189" s="92"/>
      <c r="K189" s="93"/>
      <c r="L189" s="92"/>
      <c r="O189" s="0"/>
    </row>
    <row r="190" customFormat="false" ht="14.25" hidden="false" customHeight="true" outlineLevel="0" collapsed="false">
      <c r="A190" s="28" t="s">
        <v>7</v>
      </c>
      <c r="B190" s="6" t="s">
        <v>143</v>
      </c>
      <c r="C190" s="6"/>
      <c r="D190" s="6"/>
      <c r="E190" s="6"/>
      <c r="F190" s="80" t="n">
        <f aca="false">F48</f>
        <v>975.92</v>
      </c>
      <c r="G190" s="80"/>
      <c r="I190" s="92"/>
      <c r="J190" s="92"/>
      <c r="K190" s="93"/>
      <c r="L190" s="92"/>
      <c r="O190" s="0"/>
    </row>
    <row r="191" customFormat="false" ht="14.25" hidden="false" customHeight="true" outlineLevel="0" collapsed="false">
      <c r="A191" s="28" t="s">
        <v>9</v>
      </c>
      <c r="B191" s="6" t="s">
        <v>144</v>
      </c>
      <c r="C191" s="6"/>
      <c r="D191" s="6"/>
      <c r="E191" s="6"/>
      <c r="F191" s="80" t="n">
        <f aca="false">F109</f>
        <v>1297.295823808</v>
      </c>
      <c r="G191" s="80"/>
      <c r="I191" s="92"/>
      <c r="J191" s="92"/>
      <c r="K191" s="93"/>
      <c r="L191" s="92"/>
      <c r="O191" s="0"/>
    </row>
    <row r="192" customFormat="false" ht="12.75" hidden="false" customHeight="true" outlineLevel="0" collapsed="false">
      <c r="A192" s="28" t="s">
        <v>12</v>
      </c>
      <c r="B192" s="6" t="s">
        <v>145</v>
      </c>
      <c r="C192" s="6"/>
      <c r="D192" s="6"/>
      <c r="E192" s="6"/>
      <c r="F192" s="80" t="n">
        <f aca="false">G119</f>
        <v>79.147112</v>
      </c>
      <c r="G192" s="80"/>
      <c r="I192" s="92"/>
      <c r="J192" s="92"/>
      <c r="K192" s="93"/>
      <c r="L192" s="92"/>
      <c r="O192" s="0"/>
    </row>
    <row r="193" customFormat="false" ht="14.25" hidden="false" customHeight="true" outlineLevel="0" collapsed="false">
      <c r="A193" s="28" t="s">
        <v>15</v>
      </c>
      <c r="B193" s="6" t="s">
        <v>146</v>
      </c>
      <c r="C193" s="6"/>
      <c r="D193" s="6"/>
      <c r="E193" s="6"/>
      <c r="F193" s="80" t="n">
        <f aca="false">G156</f>
        <v>242.763854975386</v>
      </c>
      <c r="G193" s="80"/>
      <c r="I193" s="92"/>
      <c r="J193" s="92"/>
      <c r="K193" s="93"/>
      <c r="L193" s="92"/>
      <c r="O193" s="0"/>
    </row>
    <row r="194" customFormat="false" ht="14.25" hidden="false" customHeight="true" outlineLevel="0" collapsed="false">
      <c r="A194" s="28" t="s">
        <v>66</v>
      </c>
      <c r="B194" s="6" t="s">
        <v>147</v>
      </c>
      <c r="C194" s="6"/>
      <c r="D194" s="6"/>
      <c r="E194" s="6"/>
      <c r="F194" s="80" t="n">
        <f aca="false">F166</f>
        <v>833.54</v>
      </c>
      <c r="G194" s="80"/>
      <c r="I194" s="92"/>
      <c r="J194" s="92"/>
      <c r="K194" s="93"/>
      <c r="L194" s="125"/>
      <c r="O194" s="0"/>
    </row>
    <row r="195" customFormat="false" ht="12.75" hidden="false" customHeight="true" outlineLevel="0" collapsed="false">
      <c r="A195" s="28" t="s">
        <v>148</v>
      </c>
      <c r="B195" s="28"/>
      <c r="C195" s="28"/>
      <c r="D195" s="28"/>
      <c r="E195" s="28"/>
      <c r="F195" s="80" t="n">
        <f aca="false">F190+F191+F192+F193+F194</f>
        <v>3428.66679078339</v>
      </c>
      <c r="G195" s="80"/>
      <c r="I195" s="92"/>
      <c r="J195" s="92"/>
      <c r="K195" s="93"/>
      <c r="O195" s="0"/>
    </row>
    <row r="196" customFormat="false" ht="14.25" hidden="false" customHeight="true" outlineLevel="0" collapsed="false">
      <c r="A196" s="28" t="s">
        <v>68</v>
      </c>
      <c r="B196" s="6" t="s">
        <v>149</v>
      </c>
      <c r="C196" s="6"/>
      <c r="D196" s="6"/>
      <c r="E196" s="6"/>
      <c r="F196" s="80" t="n">
        <f aca="false">G183</f>
        <v>969.371067938369</v>
      </c>
      <c r="G196" s="80"/>
      <c r="J196" s="0"/>
      <c r="K196" s="126"/>
      <c r="O196" s="0"/>
    </row>
    <row r="197" customFormat="false" ht="14.25" hidden="false" customHeight="true" outlineLevel="0" collapsed="false">
      <c r="A197" s="37" t="s">
        <v>150</v>
      </c>
      <c r="B197" s="37"/>
      <c r="C197" s="37"/>
      <c r="D197" s="37"/>
      <c r="E197" s="37"/>
      <c r="F197" s="127" t="n">
        <f aca="false">F195+F196</f>
        <v>4398.03785872175</v>
      </c>
      <c r="G197" s="127"/>
      <c r="J197" s="128"/>
      <c r="K197" s="0"/>
      <c r="O197" s="128"/>
    </row>
    <row r="198" customFormat="false" ht="14.25" hidden="false" customHeight="true" outlineLevel="0" collapsed="false">
      <c r="A198" s="129"/>
      <c r="B198" s="129"/>
      <c r="C198" s="129"/>
      <c r="D198" s="129"/>
      <c r="E198" s="129"/>
      <c r="F198" s="129"/>
      <c r="G198" s="129"/>
      <c r="K198" s="0"/>
    </row>
    <row r="199" customFormat="false" ht="14.25" hidden="false" customHeight="true" outlineLevel="0" collapsed="false">
      <c r="A199" s="21" t="s">
        <v>151</v>
      </c>
      <c r="B199" s="21"/>
      <c r="C199" s="21"/>
      <c r="D199" s="21"/>
      <c r="E199" s="21"/>
      <c r="F199" s="21"/>
      <c r="G199" s="21"/>
      <c r="K199" s="0"/>
    </row>
    <row r="200" customFormat="false" ht="14.25" hidden="false" customHeight="true" outlineLevel="0" collapsed="false">
      <c r="A200" s="0"/>
      <c r="B200" s="0"/>
      <c r="C200" s="0"/>
      <c r="D200" s="0"/>
      <c r="E200" s="0"/>
      <c r="F200" s="0"/>
      <c r="G200" s="0"/>
      <c r="K200" s="0"/>
    </row>
    <row r="201" customFormat="false" ht="39.6" hidden="false" customHeight="true" outlineLevel="0" collapsed="false">
      <c r="A201" s="37" t="s">
        <v>152</v>
      </c>
      <c r="B201" s="37"/>
      <c r="C201" s="37" t="s">
        <v>153</v>
      </c>
      <c r="D201" s="37" t="s">
        <v>154</v>
      </c>
      <c r="E201" s="37" t="s">
        <v>155</v>
      </c>
      <c r="F201" s="37" t="s">
        <v>156</v>
      </c>
      <c r="G201" s="37" t="s">
        <v>157</v>
      </c>
      <c r="K201" s="128"/>
    </row>
    <row r="202" customFormat="false" ht="24.3" hidden="false" customHeight="false" outlineLevel="0" collapsed="false">
      <c r="A202" s="28" t="s">
        <v>158</v>
      </c>
      <c r="B202" s="6" t="s">
        <v>22</v>
      </c>
      <c r="C202" s="29" t="n">
        <f aca="false">F197</f>
        <v>4398.03785872175</v>
      </c>
      <c r="D202" s="28" t="n">
        <v>11</v>
      </c>
      <c r="E202" s="29" t="n">
        <f aca="false">C202*D202</f>
        <v>48378.4164459393</v>
      </c>
      <c r="F202" s="130" t="n">
        <v>1</v>
      </c>
      <c r="G202" s="131" t="n">
        <f aca="false">E202*F202</f>
        <v>48378.4164459393</v>
      </c>
      <c r="K202" s="0"/>
    </row>
    <row r="203" customFormat="false" ht="14.25" hidden="false" customHeight="true" outlineLevel="0" collapsed="false">
      <c r="A203" s="37" t="s">
        <v>159</v>
      </c>
      <c r="B203" s="37"/>
      <c r="C203" s="37"/>
      <c r="D203" s="37"/>
      <c r="E203" s="37"/>
      <c r="F203" s="37"/>
      <c r="G203" s="132" t="n">
        <f aca="false">G202</f>
        <v>48378.4164459393</v>
      </c>
      <c r="K203" s="0"/>
    </row>
    <row r="204" customFormat="false" ht="35.25" hidden="false" customHeight="true" outlineLevel="0" collapsed="false">
      <c r="A204" s="0"/>
      <c r="B204" s="0"/>
      <c r="C204" s="0"/>
      <c r="D204" s="0"/>
      <c r="E204" s="0"/>
      <c r="F204" s="0"/>
      <c r="G204" s="0"/>
      <c r="K204" s="0"/>
    </row>
    <row r="205" customFormat="false" ht="14.4" hidden="false" customHeight="false" outlineLevel="0" collapsed="false">
      <c r="A205" s="133" t="s">
        <v>160</v>
      </c>
      <c r="B205" s="133"/>
      <c r="C205" s="133"/>
      <c r="D205" s="133"/>
      <c r="E205" s="133"/>
      <c r="F205" s="133"/>
      <c r="G205" s="133"/>
      <c r="K205" s="128"/>
    </row>
    <row r="206" customFormat="false" ht="14.25" hidden="false" customHeight="true" outlineLevel="0" collapsed="false">
      <c r="A206" s="0"/>
      <c r="B206" s="0"/>
      <c r="C206" s="0"/>
      <c r="D206" s="0"/>
      <c r="E206" s="0"/>
      <c r="F206" s="0"/>
      <c r="G206" s="0"/>
      <c r="K206" s="128"/>
    </row>
    <row r="207" customFormat="false" ht="13.8" hidden="false" customHeight="true" outlineLevel="0" collapsed="false">
      <c r="A207" s="124"/>
      <c r="B207" s="37" t="s">
        <v>161</v>
      </c>
      <c r="C207" s="37"/>
      <c r="D207" s="37"/>
      <c r="E207" s="37"/>
      <c r="F207" s="37" t="s">
        <v>142</v>
      </c>
      <c r="G207" s="37"/>
    </row>
    <row r="208" customFormat="false" ht="13.8" hidden="false" customHeight="true" outlineLevel="0" collapsed="false">
      <c r="A208" s="124"/>
      <c r="B208" s="37" t="s">
        <v>162</v>
      </c>
      <c r="C208" s="37"/>
      <c r="D208" s="37"/>
      <c r="E208" s="37"/>
      <c r="F208" s="37" t="s">
        <v>163</v>
      </c>
      <c r="G208" s="37"/>
    </row>
    <row r="209" customFormat="false" ht="14.25" hidden="false" customHeight="true" outlineLevel="0" collapsed="false">
      <c r="A209" s="28" t="s">
        <v>7</v>
      </c>
      <c r="B209" s="134" t="s">
        <v>164</v>
      </c>
      <c r="C209" s="134"/>
      <c r="D209" s="134"/>
      <c r="E209" s="134"/>
      <c r="F209" s="80" t="n">
        <f aca="false">C202</f>
        <v>4398.03785872175</v>
      </c>
      <c r="G209" s="80"/>
    </row>
    <row r="210" customFormat="false" ht="14.4" hidden="false" customHeight="false" outlineLevel="0" collapsed="false">
      <c r="A210" s="28" t="s">
        <v>9</v>
      </c>
      <c r="B210" s="134" t="s">
        <v>165</v>
      </c>
      <c r="C210" s="134"/>
      <c r="D210" s="134"/>
      <c r="E210" s="134"/>
      <c r="F210" s="80" t="n">
        <f aca="false">G203</f>
        <v>48378.4164459393</v>
      </c>
      <c r="G210" s="80"/>
    </row>
    <row r="211" customFormat="false" ht="36.75" hidden="false" customHeight="true" outlineLevel="0" collapsed="false">
      <c r="A211" s="28" t="s">
        <v>12</v>
      </c>
      <c r="B211" s="6" t="s">
        <v>166</v>
      </c>
      <c r="C211" s="6"/>
      <c r="D211" s="6"/>
      <c r="E211" s="6"/>
      <c r="F211" s="80" t="n">
        <f aca="false">F210*12</f>
        <v>580540.997351272</v>
      </c>
      <c r="G211" s="80"/>
    </row>
    <row r="212" customFormat="false" ht="13.2" hidden="false" customHeight="false" outlineLevel="0" collapsed="false">
      <c r="A212" s="0"/>
      <c r="B212" s="0"/>
      <c r="C212" s="0"/>
      <c r="D212" s="0"/>
      <c r="E212" s="0"/>
      <c r="F212" s="0"/>
      <c r="G212" s="0"/>
    </row>
    <row r="213" customFormat="false" ht="14.25" hidden="false" customHeight="true" outlineLevel="0" collapsed="false">
      <c r="A213" s="135" t="s">
        <v>167</v>
      </c>
      <c r="B213" s="135"/>
      <c r="C213" s="135"/>
      <c r="D213" s="135"/>
      <c r="E213" s="135"/>
      <c r="F213" s="135"/>
      <c r="G213" s="135"/>
    </row>
    <row r="214" customFormat="false" ht="30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2.75" hidden="false" customHeight="true" outlineLevel="0" collapsed="false"/>
    <row r="221" customFormat="false" ht="67.5" hidden="false" customHeight="true" outlineLevel="0" collapsed="false"/>
    <row r="222" customFormat="false" ht="36" hidden="false" customHeight="true" outlineLevel="0" collapsed="false"/>
    <row r="223" customFormat="false" ht="30" hidden="false" customHeight="true" outlineLevel="0" collapsed="false"/>
    <row r="224" customFormat="false" ht="13.5" hidden="false" customHeight="tru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7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49:G50"/>
    <mergeCell ref="A51:G53"/>
    <mergeCell ref="A54:G54"/>
    <mergeCell ref="A56:G56"/>
    <mergeCell ref="A57:G57"/>
    <mergeCell ref="B58:E58"/>
    <mergeCell ref="B59:E59"/>
    <mergeCell ref="B60:E60"/>
    <mergeCell ref="A61:E61"/>
    <mergeCell ref="A62:G64"/>
    <mergeCell ref="A65:G66"/>
    <mergeCell ref="A67:G67"/>
    <mergeCell ref="A69:G70"/>
    <mergeCell ref="A71:F71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A83:G84"/>
    <mergeCell ref="A85:G86"/>
    <mergeCell ref="A88:G88"/>
    <mergeCell ref="A90:G90"/>
    <mergeCell ref="B92:E92"/>
    <mergeCell ref="F92:G92"/>
    <mergeCell ref="B93:E93"/>
    <mergeCell ref="F93:G93"/>
    <mergeCell ref="B94:E94"/>
    <mergeCell ref="F94:G94"/>
    <mergeCell ref="B95:E95"/>
    <mergeCell ref="F95:G95"/>
    <mergeCell ref="B96:E96"/>
    <mergeCell ref="F96:G96"/>
    <mergeCell ref="B97:E97"/>
    <mergeCell ref="F97:G97"/>
    <mergeCell ref="A98:E98"/>
    <mergeCell ref="F98:G98"/>
    <mergeCell ref="A99:G99"/>
    <mergeCell ref="A100:G101"/>
    <mergeCell ref="A102:G102"/>
    <mergeCell ref="A103:G103"/>
    <mergeCell ref="B105:E105"/>
    <mergeCell ref="F105:G105"/>
    <mergeCell ref="B106:E106"/>
    <mergeCell ref="F106:G106"/>
    <mergeCell ref="B107:E107"/>
    <mergeCell ref="F107:G107"/>
    <mergeCell ref="B108:E108"/>
    <mergeCell ref="F108:G108"/>
    <mergeCell ref="A109:E109"/>
    <mergeCell ref="F109:G109"/>
    <mergeCell ref="A111:G111"/>
    <mergeCell ref="B113:E113"/>
    <mergeCell ref="B114:E114"/>
    <mergeCell ref="B115:E115"/>
    <mergeCell ref="B116:E116"/>
    <mergeCell ref="B117:E117"/>
    <mergeCell ref="B118:E118"/>
    <mergeCell ref="B119:E119"/>
    <mergeCell ref="A121:G121"/>
    <mergeCell ref="A122:G122"/>
    <mergeCell ref="A123:G123"/>
    <mergeCell ref="A125:F125"/>
    <mergeCell ref="A127:G127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A138:G139"/>
    <mergeCell ref="A141:G141"/>
    <mergeCell ref="B143:E143"/>
    <mergeCell ref="B144:E144"/>
    <mergeCell ref="A145:E145"/>
    <mergeCell ref="A147:G148"/>
    <mergeCell ref="A150:G150"/>
    <mergeCell ref="A152:G152"/>
    <mergeCell ref="B153:E153"/>
    <mergeCell ref="B154:E154"/>
    <mergeCell ref="B155:E155"/>
    <mergeCell ref="B156:E156"/>
    <mergeCell ref="A158:G158"/>
    <mergeCell ref="B161:E161"/>
    <mergeCell ref="F161:G161"/>
    <mergeCell ref="B162:E162"/>
    <mergeCell ref="F162:G162"/>
    <mergeCell ref="B163:E163"/>
    <mergeCell ref="F163:G163"/>
    <mergeCell ref="B164:E164"/>
    <mergeCell ref="F164:G164"/>
    <mergeCell ref="B165:E165"/>
    <mergeCell ref="F165:G165"/>
    <mergeCell ref="B166:E166"/>
    <mergeCell ref="F166:G166"/>
    <mergeCell ref="A168:G168"/>
    <mergeCell ref="A172:G172"/>
    <mergeCell ref="A174:F174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A184:G184"/>
    <mergeCell ref="A185:G185"/>
    <mergeCell ref="A187:G187"/>
    <mergeCell ref="B189:E189"/>
    <mergeCell ref="F189:G189"/>
    <mergeCell ref="B190:E190"/>
    <mergeCell ref="F190:G190"/>
    <mergeCell ref="B191:E191"/>
    <mergeCell ref="F191:G191"/>
    <mergeCell ref="B192:E192"/>
    <mergeCell ref="F192:G192"/>
    <mergeCell ref="B193:E193"/>
    <mergeCell ref="F193:G193"/>
    <mergeCell ref="B194:E194"/>
    <mergeCell ref="F194:G194"/>
    <mergeCell ref="A195:E195"/>
    <mergeCell ref="F195:G195"/>
    <mergeCell ref="B196:E196"/>
    <mergeCell ref="F196:G196"/>
    <mergeCell ref="A197:E197"/>
    <mergeCell ref="F197:G197"/>
    <mergeCell ref="A199:G199"/>
    <mergeCell ref="A201:B201"/>
    <mergeCell ref="A203:F203"/>
    <mergeCell ref="A205:G205"/>
    <mergeCell ref="B207:G207"/>
    <mergeCell ref="B208:E208"/>
    <mergeCell ref="F208:G208"/>
    <mergeCell ref="B209:E209"/>
    <mergeCell ref="F209:G209"/>
    <mergeCell ref="B210:E210"/>
    <mergeCell ref="F210:G210"/>
    <mergeCell ref="B211:E211"/>
    <mergeCell ref="F211:G211"/>
    <mergeCell ref="A213:G2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23"/>
  <sheetViews>
    <sheetView showFormulas="false" showGridLines="true" showRowColHeaders="true" showZeros="true" rightToLeft="false" tabSelected="false" showOutlineSymbols="true" defaultGridColor="true" view="normal" topLeftCell="A1" colorId="64" zoomScale="111" zoomScaleNormal="111" zoomScalePageLayoutView="100" workbookViewId="0">
      <selection pane="topLeft" activeCell="L204" activeCellId="0" sqref="L204"/>
    </sheetView>
  </sheetViews>
  <sheetFormatPr defaultRowHeight="12.8" outlineLevelRow="0" outlineLevelCol="0"/>
  <cols>
    <col collapsed="false" customWidth="true" hidden="false" outlineLevel="0" max="1" min="1" style="1" width="19.04"/>
    <col collapsed="false" customWidth="true" hidden="false" outlineLevel="0" max="2" min="2" style="1" width="22.36"/>
    <col collapsed="false" customWidth="true" hidden="false" outlineLevel="0" max="3" min="3" style="1" width="18.63"/>
    <col collapsed="false" customWidth="true" hidden="false" outlineLevel="0" max="4" min="4" style="1" width="15.12"/>
    <col collapsed="false" customWidth="true" hidden="false" outlineLevel="0" max="5" min="5" style="1" width="19.31"/>
    <col collapsed="false" customWidth="true" hidden="false" outlineLevel="0" max="6" min="6" style="1" width="17.82"/>
    <col collapsed="false" customWidth="true" hidden="false" outlineLevel="0" max="7" min="7" style="1" width="14.16"/>
    <col collapsed="false" customWidth="true" hidden="false" outlineLevel="0" max="8" min="8" style="1" width="7.95"/>
    <col collapsed="false" customWidth="true" hidden="false" outlineLevel="0" max="9" min="9" style="1" width="8.37"/>
    <col collapsed="false" customWidth="true" hidden="false" outlineLevel="0" max="10" min="10" style="1" width="11.19"/>
    <col collapsed="false" customWidth="true" hidden="false" outlineLevel="0" max="11" min="11" style="1" width="8.79"/>
    <col collapsed="false" customWidth="true" hidden="false" outlineLevel="0" max="12" min="12" style="1" width="10.8"/>
    <col collapsed="false" customWidth="true" hidden="false" outlineLevel="0" max="15" min="13" style="1" width="8.37"/>
    <col collapsed="false" customWidth="true" hidden="false" outlineLevel="0" max="16" min="16" style="1" width="15.27"/>
    <col collapsed="false" customWidth="true" hidden="false" outlineLevel="0" max="19" min="17" style="1" width="8.37"/>
    <col collapsed="false" customWidth="true" hidden="false" outlineLevel="0" max="26" min="20" style="1" width="6.61"/>
    <col collapsed="false" customWidth="true" hidden="false" outlineLevel="0" max="1025" min="27" style="1" width="13.63"/>
  </cols>
  <sheetData>
    <row r="1" customFormat="false" ht="12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</row>
    <row r="2" customFormat="false" ht="12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0"/>
      <c r="I2" s="0"/>
      <c r="J2" s="0"/>
      <c r="K2" s="0"/>
      <c r="L2" s="0"/>
      <c r="M2" s="0"/>
      <c r="N2" s="0"/>
      <c r="O2" s="0"/>
      <c r="P2" s="0"/>
    </row>
    <row r="3" customFormat="false" ht="12.8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0"/>
      <c r="I3" s="0"/>
      <c r="J3" s="0"/>
      <c r="K3" s="0"/>
      <c r="L3" s="0"/>
      <c r="M3" s="0"/>
      <c r="N3" s="0"/>
      <c r="O3" s="0"/>
      <c r="P3" s="0"/>
    </row>
    <row r="4" customFormat="false" ht="15.75" hidden="false" customHeight="true" outlineLevel="0" collapsed="false">
      <c r="A4" s="4"/>
      <c r="B4" s="4"/>
      <c r="C4" s="4"/>
      <c r="D4" s="4"/>
      <c r="E4" s="4"/>
      <c r="F4" s="4"/>
      <c r="G4" s="4"/>
      <c r="H4" s="0"/>
      <c r="I4" s="0"/>
      <c r="J4" s="0"/>
      <c r="K4" s="0"/>
      <c r="L4" s="0"/>
      <c r="M4" s="0"/>
      <c r="N4" s="0"/>
      <c r="O4" s="0"/>
      <c r="P4" s="0"/>
    </row>
    <row r="5" customFormat="false" ht="12.75" hidden="false" customHeight="true" outlineLevel="0" collapsed="false">
      <c r="A5" s="136" t="s">
        <v>3</v>
      </c>
      <c r="B5" s="136"/>
      <c r="C5" s="136"/>
      <c r="D5" s="136"/>
      <c r="E5" s="136"/>
      <c r="F5" s="136"/>
      <c r="G5" s="136"/>
      <c r="H5" s="0"/>
      <c r="I5" s="0"/>
      <c r="J5" s="0"/>
      <c r="K5" s="0"/>
      <c r="L5" s="0"/>
      <c r="M5" s="0"/>
      <c r="N5" s="0"/>
      <c r="O5" s="0"/>
      <c r="P5" s="0"/>
    </row>
    <row r="6" customFormat="false" ht="14.25" hidden="false" customHeight="true" outlineLevel="0" collapsed="false">
      <c r="A6" s="137" t="s">
        <v>4</v>
      </c>
      <c r="B6" s="137"/>
      <c r="C6" s="137"/>
      <c r="D6" s="137"/>
      <c r="E6" s="137"/>
      <c r="F6" s="137"/>
      <c r="G6" s="137"/>
      <c r="H6" s="0"/>
      <c r="I6" s="0"/>
      <c r="J6" s="0"/>
      <c r="K6" s="0"/>
      <c r="L6" s="0"/>
      <c r="M6" s="0"/>
      <c r="N6" s="0"/>
      <c r="O6" s="0"/>
      <c r="P6" s="0"/>
    </row>
    <row r="7" customFormat="false" ht="14.25" hidden="false" customHeight="true" outlineLevel="0" collapsed="false">
      <c r="A7" s="7"/>
      <c r="B7" s="7"/>
      <c r="C7" s="7"/>
      <c r="D7" s="7"/>
      <c r="E7" s="7"/>
      <c r="F7" s="8"/>
      <c r="G7" s="8"/>
      <c r="H7" s="0"/>
      <c r="I7" s="0"/>
      <c r="J7" s="0"/>
      <c r="K7" s="0"/>
      <c r="L7" s="0"/>
      <c r="M7" s="0"/>
      <c r="N7" s="0"/>
      <c r="O7" s="0"/>
      <c r="P7" s="0"/>
    </row>
    <row r="8" customFormat="false" ht="12.75" hidden="false" customHeight="true" outlineLevel="0" collapsed="false">
      <c r="A8" s="7" t="s">
        <v>5</v>
      </c>
      <c r="B8" s="7"/>
      <c r="C8" s="7"/>
      <c r="D8" s="7"/>
      <c r="E8" s="7"/>
      <c r="F8" s="4"/>
      <c r="G8" s="4"/>
      <c r="H8" s="0"/>
      <c r="I8" s="0"/>
      <c r="J8" s="0"/>
      <c r="K8" s="0"/>
      <c r="L8" s="0"/>
      <c r="M8" s="0"/>
      <c r="N8" s="0"/>
      <c r="O8" s="0"/>
      <c r="P8" s="0"/>
    </row>
    <row r="9" customFormat="false" ht="12.75" hidden="false" customHeight="true" outlineLevel="0" collapsed="false">
      <c r="A9" s="7"/>
      <c r="B9" s="7"/>
      <c r="C9" s="7"/>
      <c r="D9" s="7"/>
      <c r="E9" s="7"/>
      <c r="F9" s="4"/>
      <c r="G9" s="4"/>
      <c r="H9" s="0"/>
      <c r="I9" s="0"/>
      <c r="J9" s="0"/>
      <c r="K9" s="0"/>
      <c r="L9" s="0"/>
      <c r="M9" s="0"/>
      <c r="N9" s="0"/>
      <c r="O9" s="0"/>
      <c r="P9" s="0"/>
    </row>
    <row r="10" customFormat="false" ht="12.75" hidden="false" customHeight="true" outlineLevel="0" collapsed="false">
      <c r="A10" s="138" t="s">
        <v>6</v>
      </c>
      <c r="B10" s="138"/>
      <c r="C10" s="138"/>
      <c r="D10" s="138"/>
      <c r="E10" s="138"/>
      <c r="F10" s="138"/>
      <c r="G10" s="138"/>
      <c r="H10" s="0"/>
      <c r="I10" s="0"/>
      <c r="J10" s="0"/>
      <c r="K10" s="0"/>
      <c r="L10" s="0"/>
      <c r="M10" s="0"/>
      <c r="N10" s="0"/>
      <c r="O10" s="0"/>
      <c r="P10" s="0"/>
    </row>
    <row r="11" customFormat="false" ht="12.8" hidden="false" customHeight="false" outlineLevel="0" collapsed="false">
      <c r="A11" s="9"/>
      <c r="B11" s="9"/>
      <c r="C11" s="9"/>
      <c r="D11" s="9"/>
      <c r="E11" s="9"/>
      <c r="F11" s="9"/>
      <c r="G11" s="9"/>
      <c r="H11" s="0"/>
      <c r="I11" s="0"/>
      <c r="J11" s="0"/>
      <c r="K11" s="0"/>
      <c r="L11" s="0"/>
      <c r="M11" s="0"/>
      <c r="N11" s="0"/>
      <c r="O11" s="0"/>
      <c r="P11" s="0"/>
    </row>
    <row r="12" customFormat="false" ht="13.2" hidden="false" customHeight="true" outlineLevel="0" collapsed="false">
      <c r="A12" s="10" t="s">
        <v>7</v>
      </c>
      <c r="B12" s="11" t="s">
        <v>8</v>
      </c>
      <c r="C12" s="11"/>
      <c r="D12" s="11"/>
      <c r="E12" s="11"/>
      <c r="F12" s="12" t="n">
        <v>43412</v>
      </c>
      <c r="G12" s="12"/>
      <c r="H12" s="0"/>
      <c r="I12" s="0"/>
      <c r="J12" s="0"/>
      <c r="K12" s="0"/>
      <c r="L12" s="0"/>
      <c r="M12" s="0"/>
      <c r="N12" s="0"/>
      <c r="O12" s="0"/>
      <c r="P12" s="0"/>
    </row>
    <row r="13" customFormat="false" ht="14.25" hidden="false" customHeight="true" outlineLevel="0" collapsed="false">
      <c r="A13" s="10" t="s">
        <v>9</v>
      </c>
      <c r="B13" s="11" t="s">
        <v>10</v>
      </c>
      <c r="C13" s="11"/>
      <c r="D13" s="11"/>
      <c r="E13" s="11"/>
      <c r="F13" s="139" t="s">
        <v>11</v>
      </c>
      <c r="G13" s="139"/>
      <c r="H13" s="0"/>
      <c r="I13" s="0"/>
      <c r="J13" s="0"/>
      <c r="K13" s="0"/>
      <c r="L13" s="0"/>
      <c r="M13" s="0"/>
      <c r="N13" s="0"/>
      <c r="O13" s="0"/>
      <c r="P13" s="0"/>
    </row>
    <row r="14" customFormat="false" ht="12.75" hidden="false" customHeight="true" outlineLevel="0" collapsed="false">
      <c r="A14" s="10" t="s">
        <v>12</v>
      </c>
      <c r="B14" s="11" t="s">
        <v>13</v>
      </c>
      <c r="C14" s="11"/>
      <c r="D14" s="11"/>
      <c r="E14" s="11"/>
      <c r="F14" s="14" t="s">
        <v>14</v>
      </c>
      <c r="G14" s="14"/>
      <c r="H14" s="0"/>
      <c r="I14" s="0"/>
      <c r="J14" s="0"/>
      <c r="K14" s="0"/>
      <c r="L14" s="0"/>
      <c r="M14" s="0"/>
      <c r="N14" s="0"/>
      <c r="O14" s="0"/>
      <c r="P14" s="0"/>
    </row>
    <row r="15" customFormat="false" ht="12.75" hidden="false" customHeight="true" outlineLevel="0" collapsed="false">
      <c r="A15" s="10" t="s">
        <v>15</v>
      </c>
      <c r="B15" s="15" t="s">
        <v>16</v>
      </c>
      <c r="C15" s="15"/>
      <c r="D15" s="15"/>
      <c r="E15" s="15"/>
      <c r="F15" s="13" t="n">
        <v>12</v>
      </c>
      <c r="G15" s="13"/>
      <c r="H15" s="0"/>
      <c r="I15" s="0"/>
      <c r="J15" s="0"/>
      <c r="K15" s="0"/>
      <c r="L15" s="0"/>
      <c r="M15" s="0"/>
      <c r="N15" s="0"/>
      <c r="O15" s="0"/>
      <c r="P15" s="0"/>
    </row>
    <row r="16" customFormat="false" ht="14.25" hidden="false" customHeight="true" outlineLevel="0" collapsed="false">
      <c r="A16" s="2" t="s">
        <v>17</v>
      </c>
      <c r="B16" s="2"/>
      <c r="C16" s="2"/>
      <c r="D16" s="2"/>
      <c r="E16" s="2"/>
      <c r="F16" s="2"/>
      <c r="G16" s="2"/>
      <c r="H16" s="0"/>
      <c r="I16" s="0"/>
      <c r="J16" s="0"/>
      <c r="K16" s="0"/>
      <c r="L16" s="0"/>
      <c r="M16" s="0"/>
      <c r="N16" s="0"/>
      <c r="O16" s="0"/>
      <c r="P16" s="0"/>
    </row>
    <row r="17" customFormat="false" ht="12.75" hidden="false" customHeight="true" outlineLevel="0" collapsed="false">
      <c r="A17" s="2"/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  <c r="M17" s="0"/>
      <c r="N17" s="0"/>
      <c r="O17" s="0"/>
      <c r="P17" s="0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0"/>
      <c r="M18" s="0"/>
      <c r="N18" s="0"/>
      <c r="O18" s="0"/>
      <c r="P18" s="0"/>
    </row>
    <row r="19" customFormat="false" ht="26.4" hidden="false" customHeight="true" outlineLevel="0" collapsed="false">
      <c r="A19" s="103" t="s">
        <v>18</v>
      </c>
      <c r="B19" s="103" t="s">
        <v>19</v>
      </c>
      <c r="C19" s="103"/>
      <c r="D19" s="103"/>
      <c r="E19" s="103"/>
      <c r="F19" s="103" t="s">
        <v>20</v>
      </c>
      <c r="G19" s="103"/>
      <c r="H19" s="0"/>
      <c r="I19" s="0"/>
      <c r="J19" s="0"/>
      <c r="K19" s="0"/>
      <c r="L19" s="0"/>
      <c r="M19" s="0"/>
      <c r="N19" s="0"/>
      <c r="O19" s="0"/>
      <c r="P19" s="0"/>
    </row>
    <row r="20" customFormat="false" ht="35.25" hidden="false" customHeight="true" outlineLevel="0" collapsed="false">
      <c r="A20" s="140" t="s">
        <v>21</v>
      </c>
      <c r="B20" s="140" t="s">
        <v>22</v>
      </c>
      <c r="C20" s="140"/>
      <c r="D20" s="140"/>
      <c r="E20" s="140"/>
      <c r="F20" s="140" t="s">
        <v>23</v>
      </c>
      <c r="G20" s="140"/>
      <c r="H20" s="0"/>
      <c r="I20" s="0"/>
      <c r="J20" s="0"/>
      <c r="K20" s="0"/>
      <c r="L20" s="0"/>
      <c r="M20" s="0"/>
      <c r="N20" s="0"/>
      <c r="O20" s="0"/>
      <c r="P20" s="0"/>
    </row>
    <row r="21" customFormat="false" ht="24" hidden="false" customHeight="true" outlineLevel="0" collapsed="false">
      <c r="A21" s="18"/>
      <c r="B21" s="18"/>
      <c r="C21" s="18"/>
      <c r="D21" s="18"/>
      <c r="E21" s="18"/>
      <c r="F21" s="18"/>
      <c r="G21" s="18"/>
      <c r="H21" s="0"/>
      <c r="I21" s="0"/>
      <c r="J21" s="0"/>
      <c r="K21" s="0"/>
      <c r="L21" s="0"/>
      <c r="M21" s="0"/>
      <c r="N21" s="0"/>
      <c r="O21" s="0"/>
      <c r="P21" s="0"/>
    </row>
    <row r="22" customFormat="false" ht="13.2" hidden="false" customHeight="true" outlineLevel="0" collapsed="false">
      <c r="A22" s="19" t="s">
        <v>24</v>
      </c>
      <c r="B22" s="19"/>
      <c r="C22" s="19"/>
      <c r="D22" s="19"/>
      <c r="E22" s="19"/>
      <c r="F22" s="19"/>
      <c r="G22" s="19"/>
      <c r="H22" s="0"/>
      <c r="I22" s="0"/>
      <c r="J22" s="0"/>
      <c r="K22" s="0"/>
      <c r="L22" s="0"/>
      <c r="M22" s="0"/>
      <c r="N22" s="0"/>
      <c r="O22" s="0"/>
      <c r="P22" s="0"/>
    </row>
    <row r="23" customFormat="false" ht="12.75" hidden="false" customHeight="true" outlineLevel="0" collapsed="false">
      <c r="A23" s="19"/>
      <c r="B23" s="19"/>
      <c r="C23" s="19"/>
      <c r="D23" s="19"/>
      <c r="E23" s="19"/>
      <c r="F23" s="19"/>
      <c r="G23" s="19"/>
      <c r="H23" s="0"/>
      <c r="I23" s="0"/>
      <c r="J23" s="0"/>
      <c r="K23" s="0"/>
      <c r="L23" s="0"/>
      <c r="M23" s="0"/>
      <c r="N23" s="0"/>
      <c r="O23" s="0"/>
      <c r="P23" s="0"/>
    </row>
    <row r="24" customFormat="false" ht="12.75" hidden="false" customHeight="true" outlineLevel="0" collapsed="false">
      <c r="A24" s="20"/>
      <c r="B24" s="20"/>
      <c r="C24" s="20"/>
      <c r="D24" s="20"/>
      <c r="E24" s="20"/>
      <c r="F24" s="20"/>
      <c r="G24" s="20"/>
      <c r="H24" s="0"/>
      <c r="I24" s="0"/>
      <c r="J24" s="0"/>
      <c r="K24" s="0"/>
      <c r="L24" s="0"/>
      <c r="M24" s="0"/>
      <c r="N24" s="0"/>
      <c r="O24" s="0"/>
      <c r="P24" s="0"/>
    </row>
    <row r="25" customFormat="false" ht="12.75" hidden="false" customHeight="true" outlineLevel="0" collapsed="false">
      <c r="A25" s="19" t="s">
        <v>25</v>
      </c>
      <c r="B25" s="19"/>
      <c r="C25" s="19"/>
      <c r="D25" s="19"/>
      <c r="E25" s="19"/>
      <c r="F25" s="19"/>
      <c r="G25" s="19"/>
      <c r="H25" s="0"/>
      <c r="I25" s="0"/>
      <c r="J25" s="0"/>
      <c r="K25" s="0"/>
      <c r="L25" s="0"/>
      <c r="M25" s="0"/>
      <c r="N25" s="0"/>
      <c r="O25" s="0"/>
      <c r="P25" s="0"/>
    </row>
    <row r="26" customFormat="false" ht="12.75" hidden="false" customHeight="true" outlineLevel="0" collapsed="false">
      <c r="A26" s="19"/>
      <c r="B26" s="19"/>
      <c r="C26" s="19"/>
      <c r="D26" s="19"/>
      <c r="E26" s="19"/>
      <c r="F26" s="19"/>
      <c r="G26" s="19"/>
      <c r="H26" s="0"/>
      <c r="I26" s="0"/>
      <c r="J26" s="0"/>
      <c r="K26" s="0"/>
      <c r="L26" s="0"/>
      <c r="M26" s="0"/>
      <c r="N26" s="0"/>
      <c r="O26" s="0"/>
      <c r="P26" s="0"/>
    </row>
    <row r="27" customFormat="false" ht="12.75" hidden="false" customHeight="true" outlineLevel="0" collapsed="false">
      <c r="A27" s="20"/>
      <c r="B27" s="20"/>
      <c r="C27" s="20"/>
      <c r="D27" s="20"/>
      <c r="E27" s="20"/>
      <c r="F27" s="20"/>
      <c r="G27" s="20"/>
      <c r="H27" s="0"/>
      <c r="I27" s="0"/>
      <c r="J27" s="0"/>
      <c r="K27" s="0"/>
      <c r="L27" s="0"/>
      <c r="M27" s="0"/>
      <c r="N27" s="0"/>
      <c r="O27" s="0"/>
      <c r="P27" s="0"/>
    </row>
    <row r="28" customFormat="false" ht="12.75" hidden="false" customHeight="true" outlineLevel="0" collapsed="false">
      <c r="A28" s="21" t="s">
        <v>26</v>
      </c>
      <c r="B28" s="21"/>
      <c r="C28" s="21"/>
      <c r="D28" s="21"/>
      <c r="E28" s="21"/>
      <c r="F28" s="21"/>
      <c r="G28" s="21"/>
      <c r="H28" s="0"/>
      <c r="I28" s="0"/>
      <c r="J28" s="0"/>
      <c r="K28" s="0"/>
      <c r="L28" s="0"/>
      <c r="M28" s="0"/>
      <c r="N28" s="0"/>
      <c r="O28" s="0"/>
      <c r="P28" s="0"/>
    </row>
    <row r="29" customFormat="false" ht="12.75" hidden="false" customHeight="true" outlineLevel="0" collapsed="false">
      <c r="A29" s="22"/>
      <c r="B29" s="20"/>
      <c r="C29" s="23"/>
      <c r="D29" s="20"/>
      <c r="E29" s="20"/>
      <c r="F29" s="20"/>
      <c r="G29" s="20"/>
      <c r="H29" s="0"/>
      <c r="I29" s="0"/>
      <c r="J29" s="0"/>
      <c r="K29" s="0"/>
      <c r="L29" s="0"/>
      <c r="M29" s="0"/>
      <c r="N29" s="0"/>
      <c r="O29" s="0"/>
      <c r="P29" s="0"/>
    </row>
    <row r="30" customFormat="false" ht="12.75" hidden="false" customHeight="true" outlineLevel="0" collapsed="false">
      <c r="A30" s="24" t="s">
        <v>27</v>
      </c>
      <c r="B30" s="24"/>
      <c r="C30" s="24"/>
      <c r="D30" s="24"/>
      <c r="E30" s="24"/>
      <c r="F30" s="24"/>
      <c r="G30" s="24"/>
      <c r="H30" s="0"/>
      <c r="I30" s="0"/>
      <c r="J30" s="0"/>
      <c r="K30" s="0"/>
      <c r="L30" s="0"/>
      <c r="M30" s="0"/>
      <c r="N30" s="0"/>
      <c r="O30" s="0"/>
      <c r="P30" s="0"/>
    </row>
    <row r="31" customFormat="false" ht="12.75" hidden="false" customHeight="true" outlineLevel="0" collapsed="false">
      <c r="A31" s="24"/>
      <c r="B31" s="25"/>
      <c r="C31" s="25"/>
      <c r="D31" s="25"/>
      <c r="E31" s="25"/>
      <c r="F31" s="25"/>
      <c r="G31" s="25"/>
      <c r="H31" s="0"/>
      <c r="I31" s="0"/>
      <c r="J31" s="0"/>
      <c r="K31" s="0"/>
      <c r="L31" s="0"/>
      <c r="M31" s="0"/>
      <c r="N31" s="0"/>
      <c r="O31" s="0"/>
      <c r="P31" s="0"/>
    </row>
    <row r="32" customFormat="false" ht="12.75" hidden="false" customHeight="true" outlineLevel="0" collapsed="false">
      <c r="A32" s="26" t="s">
        <v>28</v>
      </c>
      <c r="B32" s="26"/>
      <c r="C32" s="26"/>
      <c r="D32" s="26"/>
      <c r="E32" s="26"/>
      <c r="F32" s="26"/>
      <c r="G32" s="26"/>
      <c r="H32" s="0"/>
      <c r="I32" s="0"/>
      <c r="J32" s="0"/>
      <c r="K32" s="0"/>
      <c r="L32" s="0"/>
      <c r="M32" s="0"/>
      <c r="N32" s="0"/>
      <c r="O32" s="0"/>
      <c r="P32" s="0"/>
    </row>
    <row r="33" customFormat="false" ht="12.75" hidden="false" customHeight="true" outlineLevel="0" collapsed="false">
      <c r="A33" s="24"/>
      <c r="B33" s="25"/>
      <c r="C33" s="25"/>
      <c r="D33" s="25"/>
      <c r="E33" s="25"/>
      <c r="F33" s="25"/>
      <c r="G33" s="25"/>
      <c r="H33" s="0"/>
      <c r="I33" s="0"/>
      <c r="J33" s="0"/>
      <c r="K33" s="0"/>
      <c r="L33" s="0"/>
      <c r="M33" s="0"/>
      <c r="N33" s="0"/>
      <c r="O33" s="0"/>
      <c r="P33" s="0"/>
    </row>
    <row r="34" customFormat="false" ht="12.75" hidden="false" customHeight="true" outlineLevel="0" collapsed="false">
      <c r="A34" s="27" t="s">
        <v>29</v>
      </c>
      <c r="B34" s="27"/>
      <c r="C34" s="27"/>
      <c r="D34" s="27"/>
      <c r="E34" s="27"/>
      <c r="F34" s="27"/>
      <c r="G34" s="27"/>
      <c r="H34" s="0"/>
      <c r="I34" s="0"/>
      <c r="J34" s="0"/>
      <c r="K34" s="0"/>
      <c r="L34" s="0"/>
      <c r="M34" s="0"/>
      <c r="N34" s="0"/>
      <c r="O34" s="0"/>
      <c r="P34" s="0"/>
    </row>
    <row r="35" customFormat="false" ht="14.25" hidden="false" customHeight="true" outlineLevel="0" collapsed="false">
      <c r="A35" s="28" t="n">
        <v>1</v>
      </c>
      <c r="B35" s="6" t="s">
        <v>30</v>
      </c>
      <c r="C35" s="6"/>
      <c r="D35" s="6"/>
      <c r="E35" s="6"/>
      <c r="F35" s="28" t="s">
        <v>31</v>
      </c>
      <c r="G35" s="28"/>
      <c r="H35" s="0"/>
      <c r="I35" s="0"/>
      <c r="J35" s="0"/>
      <c r="K35" s="0"/>
      <c r="L35" s="0"/>
      <c r="M35" s="0"/>
      <c r="N35" s="0"/>
      <c r="O35" s="0"/>
      <c r="P35" s="0"/>
    </row>
    <row r="36" customFormat="false" ht="12.75" hidden="false" customHeight="true" outlineLevel="0" collapsed="false">
      <c r="A36" s="28" t="n">
        <v>2</v>
      </c>
      <c r="B36" s="6" t="s">
        <v>32</v>
      </c>
      <c r="C36" s="6"/>
      <c r="D36" s="6"/>
      <c r="E36" s="6"/>
      <c r="F36" s="28" t="s">
        <v>33</v>
      </c>
      <c r="G36" s="28"/>
      <c r="H36" s="0"/>
      <c r="I36" s="0"/>
      <c r="J36" s="0"/>
      <c r="K36" s="0"/>
      <c r="L36" s="0"/>
      <c r="M36" s="0"/>
      <c r="N36" s="0"/>
      <c r="O36" s="0"/>
      <c r="P36" s="0"/>
    </row>
    <row r="37" customFormat="false" ht="14.25" hidden="false" customHeight="true" outlineLevel="0" collapsed="false">
      <c r="A37" s="28" t="n">
        <v>3</v>
      </c>
      <c r="B37" s="6" t="s">
        <v>34</v>
      </c>
      <c r="C37" s="6"/>
      <c r="D37" s="6"/>
      <c r="E37" s="6"/>
      <c r="F37" s="29" t="n">
        <v>975.92</v>
      </c>
      <c r="G37" s="29"/>
      <c r="H37" s="0"/>
      <c r="I37" s="0"/>
      <c r="J37" s="0"/>
      <c r="K37" s="0"/>
      <c r="L37" s="0"/>
      <c r="M37" s="0"/>
      <c r="N37" s="0"/>
      <c r="O37" s="0"/>
      <c r="P37" s="0"/>
    </row>
    <row r="38" customFormat="false" ht="14.25" hidden="false" customHeight="true" outlineLevel="0" collapsed="false">
      <c r="A38" s="28" t="n">
        <v>4</v>
      </c>
      <c r="B38" s="6" t="s">
        <v>35</v>
      </c>
      <c r="C38" s="6"/>
      <c r="D38" s="6"/>
      <c r="E38" s="6"/>
      <c r="F38" s="30" t="n">
        <v>42736</v>
      </c>
      <c r="G38" s="30"/>
      <c r="H38" s="0"/>
      <c r="I38" s="0"/>
      <c r="J38" s="0"/>
      <c r="K38" s="0"/>
      <c r="L38" s="0"/>
      <c r="M38" s="0"/>
      <c r="N38" s="0"/>
      <c r="O38" s="0"/>
      <c r="P38" s="0"/>
    </row>
    <row r="39" customFormat="false" ht="14.85" hidden="false" customHeight="true" outlineLevel="0" collapsed="false">
      <c r="A39" s="18"/>
      <c r="B39" s="31"/>
      <c r="C39" s="31"/>
      <c r="D39" s="31"/>
      <c r="E39" s="31"/>
      <c r="F39" s="32"/>
      <c r="G39" s="32"/>
      <c r="H39" s="0"/>
      <c r="I39" s="0"/>
      <c r="J39" s="0"/>
      <c r="K39" s="0"/>
      <c r="L39" s="0"/>
      <c r="M39" s="0"/>
      <c r="N39" s="0"/>
      <c r="O39" s="0"/>
      <c r="P39" s="0"/>
    </row>
    <row r="40" customFormat="false" ht="14.85" hidden="false" customHeight="true" outlineLevel="0" collapsed="false">
      <c r="A40" s="33" t="s">
        <v>36</v>
      </c>
      <c r="B40" s="33"/>
      <c r="C40" s="33"/>
      <c r="D40" s="33"/>
      <c r="E40" s="33"/>
      <c r="F40" s="33"/>
      <c r="G40" s="33"/>
      <c r="H40" s="0"/>
      <c r="I40" s="0"/>
      <c r="J40" s="0"/>
      <c r="K40" s="0"/>
      <c r="L40" s="0"/>
      <c r="M40" s="0"/>
      <c r="N40" s="0"/>
      <c r="O40" s="0"/>
      <c r="P40" s="0"/>
    </row>
    <row r="41" customFormat="false" ht="12.75" hidden="false" customHeight="true" outlineLevel="0" collapsed="false">
      <c r="A41" s="35" t="s">
        <v>37</v>
      </c>
      <c r="B41" s="35"/>
      <c r="C41" s="35"/>
      <c r="D41" s="35"/>
      <c r="E41" s="35"/>
      <c r="F41" s="35"/>
      <c r="G41" s="35"/>
      <c r="H41" s="0"/>
      <c r="I41" s="0"/>
      <c r="J41" s="0"/>
      <c r="K41" s="0"/>
      <c r="L41" s="0"/>
      <c r="M41" s="0"/>
      <c r="N41" s="0"/>
      <c r="O41" s="0"/>
      <c r="P41" s="0"/>
    </row>
    <row r="42" customFormat="false" ht="12.75" hidden="false" customHeight="true" outlineLevel="0" collapsed="false">
      <c r="A42" s="18"/>
      <c r="B42" s="18"/>
      <c r="C42" s="18"/>
      <c r="D42" s="18"/>
      <c r="E42" s="18"/>
      <c r="F42" s="18"/>
      <c r="G42" s="18"/>
      <c r="H42" s="0"/>
      <c r="I42" s="0"/>
      <c r="J42" s="0"/>
      <c r="K42" s="0"/>
      <c r="L42" s="0"/>
      <c r="M42" s="0"/>
      <c r="N42" s="0"/>
      <c r="O42" s="0"/>
      <c r="P42" s="0"/>
    </row>
    <row r="43" customFormat="false" ht="12.75" hidden="false" customHeight="true" outlineLevel="0" collapsed="false">
      <c r="A43" s="141" t="s">
        <v>38</v>
      </c>
      <c r="B43" s="141"/>
      <c r="C43" s="141"/>
      <c r="D43" s="141"/>
      <c r="E43" s="141"/>
      <c r="F43" s="141"/>
      <c r="G43" s="141"/>
      <c r="H43" s="0"/>
      <c r="I43" s="0"/>
      <c r="J43" s="0"/>
      <c r="K43" s="0"/>
      <c r="L43" s="0"/>
      <c r="M43" s="0"/>
      <c r="N43" s="0"/>
      <c r="O43" s="0"/>
      <c r="P43" s="0"/>
    </row>
    <row r="44" customFormat="false" ht="12.75" hidden="false" customHeight="true" outlineLevel="0" collapsed="false">
      <c r="A44" s="103" t="n">
        <v>1</v>
      </c>
      <c r="B44" s="103" t="s">
        <v>39</v>
      </c>
      <c r="C44" s="103"/>
      <c r="D44" s="103"/>
      <c r="E44" s="103"/>
      <c r="F44" s="103" t="s">
        <v>40</v>
      </c>
      <c r="G44" s="103"/>
      <c r="H44" s="0"/>
      <c r="I44" s="0"/>
      <c r="J44" s="0"/>
      <c r="K44" s="0"/>
      <c r="L44" s="0"/>
      <c r="M44" s="0"/>
      <c r="N44" s="0"/>
      <c r="O44" s="0"/>
      <c r="P44" s="0"/>
    </row>
    <row r="45" customFormat="false" ht="14.25" hidden="false" customHeight="true" outlineLevel="0" collapsed="false">
      <c r="A45" s="84" t="s">
        <v>7</v>
      </c>
      <c r="B45" s="142" t="s">
        <v>41</v>
      </c>
      <c r="C45" s="142"/>
      <c r="D45" s="142"/>
      <c r="E45" s="142"/>
      <c r="F45" s="143" t="n">
        <v>975.92</v>
      </c>
      <c r="G45" s="143"/>
      <c r="H45" s="0"/>
      <c r="I45" s="0"/>
      <c r="J45" s="0"/>
      <c r="K45" s="0"/>
      <c r="L45" s="0"/>
      <c r="M45" s="0"/>
      <c r="N45" s="0"/>
      <c r="O45" s="0"/>
      <c r="P45" s="0"/>
    </row>
    <row r="46" customFormat="false" ht="14.25" hidden="false" customHeight="true" outlineLevel="0" collapsed="false">
      <c r="A46" s="144" t="s">
        <v>9</v>
      </c>
      <c r="B46" s="142" t="s">
        <v>168</v>
      </c>
      <c r="C46" s="142"/>
      <c r="D46" s="142"/>
      <c r="E46" s="142"/>
      <c r="F46" s="145" t="n">
        <v>381.6</v>
      </c>
      <c r="G46" s="145" t="n">
        <f aca="false">SUM(F46:F46)</f>
        <v>381.6</v>
      </c>
      <c r="H46" s="0"/>
      <c r="I46" s="0"/>
      <c r="J46" s="0"/>
      <c r="K46" s="0"/>
      <c r="L46" s="0"/>
      <c r="M46" s="0"/>
      <c r="N46" s="0"/>
      <c r="O46" s="0"/>
      <c r="P46" s="0"/>
    </row>
    <row r="47" customFormat="false" ht="14.25" hidden="false" customHeight="true" outlineLevel="0" collapsed="false">
      <c r="A47" s="110" t="s">
        <v>42</v>
      </c>
      <c r="B47" s="110"/>
      <c r="C47" s="110"/>
      <c r="D47" s="110"/>
      <c r="E47" s="110"/>
      <c r="F47" s="146" t="n">
        <f aca="false">SUM(F45:F46)</f>
        <v>1357.52</v>
      </c>
      <c r="G47" s="146" t="n">
        <f aca="false">SUM(F47:F47)</f>
        <v>1357.52</v>
      </c>
      <c r="H47" s="0"/>
      <c r="I47" s="42"/>
      <c r="J47" s="43"/>
      <c r="K47" s="0"/>
      <c r="L47" s="0"/>
      <c r="M47" s="0"/>
      <c r="N47" s="0"/>
      <c r="O47" s="0"/>
      <c r="P47" s="0"/>
    </row>
    <row r="48" customFormat="false" ht="14.25" hidden="false" customHeight="true" outlineLevel="0" collapsed="false">
      <c r="A48" s="44" t="s">
        <v>43</v>
      </c>
      <c r="B48" s="44"/>
      <c r="C48" s="44"/>
      <c r="D48" s="44"/>
      <c r="E48" s="44"/>
      <c r="F48" s="44"/>
      <c r="G48" s="44"/>
      <c r="H48" s="0"/>
      <c r="I48" s="0"/>
      <c r="J48" s="0"/>
      <c r="K48" s="0"/>
      <c r="L48" s="0"/>
      <c r="M48" s="0"/>
      <c r="N48" s="0"/>
      <c r="O48" s="0"/>
      <c r="P48" s="0"/>
    </row>
    <row r="49" customFormat="false" ht="12.75" hidden="false" customHeight="true" outlineLevel="0" collapsed="false">
      <c r="A49" s="44"/>
      <c r="B49" s="44"/>
      <c r="C49" s="44"/>
      <c r="D49" s="44"/>
      <c r="E49" s="44"/>
      <c r="F49" s="44"/>
      <c r="G49" s="44"/>
      <c r="H49" s="0"/>
      <c r="I49" s="0"/>
      <c r="J49" s="0"/>
      <c r="K49" s="0"/>
      <c r="L49" s="0"/>
      <c r="M49" s="0"/>
      <c r="N49" s="0"/>
      <c r="O49" s="0"/>
      <c r="P49" s="0"/>
    </row>
    <row r="50" customFormat="false" ht="13.2" hidden="false" customHeight="true" outlineLevel="0" collapsed="false">
      <c r="A50" s="44" t="s">
        <v>44</v>
      </c>
      <c r="B50" s="44"/>
      <c r="C50" s="44"/>
      <c r="D50" s="44"/>
      <c r="E50" s="44"/>
      <c r="F50" s="44"/>
      <c r="G50" s="44"/>
      <c r="H50" s="0"/>
      <c r="I50" s="0"/>
      <c r="J50" s="0"/>
      <c r="K50" s="0"/>
      <c r="L50" s="0"/>
      <c r="M50" s="0"/>
      <c r="N50" s="0"/>
      <c r="O50" s="0"/>
      <c r="P50" s="0"/>
    </row>
    <row r="51" customFormat="false" ht="14.25" hidden="false" customHeight="true" outlineLevel="0" collapsed="false">
      <c r="A51" s="44"/>
      <c r="B51" s="44"/>
      <c r="C51" s="44"/>
      <c r="D51" s="44"/>
      <c r="E51" s="44"/>
      <c r="F51" s="44"/>
      <c r="G51" s="44"/>
      <c r="H51" s="0"/>
      <c r="I51" s="0"/>
      <c r="J51" s="0"/>
      <c r="K51" s="0"/>
      <c r="L51" s="0"/>
      <c r="M51" s="0"/>
      <c r="N51" s="0"/>
      <c r="O51" s="0"/>
      <c r="P51" s="0"/>
    </row>
    <row r="52" customFormat="false" ht="14.25" hidden="false" customHeight="true" outlineLevel="0" collapsed="false">
      <c r="A52" s="44"/>
      <c r="B52" s="44"/>
      <c r="C52" s="44"/>
      <c r="D52" s="44"/>
      <c r="E52" s="44"/>
      <c r="F52" s="44"/>
      <c r="G52" s="44"/>
      <c r="H52" s="0"/>
      <c r="I52" s="0"/>
      <c r="J52" s="0"/>
      <c r="K52" s="0"/>
      <c r="L52" s="0"/>
      <c r="M52" s="0"/>
      <c r="N52" s="0"/>
      <c r="O52" s="0"/>
      <c r="P52" s="0"/>
    </row>
    <row r="53" customFormat="false" ht="14.25" hidden="false" customHeight="true" outlineLevel="0" collapsed="false">
      <c r="A53" s="74" t="s">
        <v>45</v>
      </c>
      <c r="B53" s="74"/>
      <c r="C53" s="74"/>
      <c r="D53" s="74"/>
      <c r="E53" s="74"/>
      <c r="F53" s="74"/>
      <c r="G53" s="74"/>
      <c r="H53" s="0"/>
      <c r="I53" s="0"/>
      <c r="J53" s="0"/>
      <c r="K53" s="0"/>
      <c r="L53" s="0"/>
      <c r="M53" s="0"/>
      <c r="N53" s="0"/>
      <c r="O53" s="0"/>
      <c r="P53" s="0"/>
    </row>
    <row r="54" customFormat="false" ht="12.75" hidden="false" customHeight="true" outlineLevel="0" collapsed="false">
      <c r="A54" s="24"/>
      <c r="B54" s="25"/>
      <c r="C54" s="25"/>
      <c r="D54" s="25"/>
      <c r="E54" s="25"/>
      <c r="F54" s="25"/>
      <c r="G54" s="25"/>
      <c r="H54" s="0"/>
      <c r="I54" s="0"/>
      <c r="J54" s="0"/>
      <c r="K54" s="0"/>
      <c r="L54" s="0"/>
      <c r="M54" s="0"/>
      <c r="N54" s="0"/>
      <c r="O54" s="0"/>
      <c r="P54" s="0"/>
    </row>
    <row r="55" customFormat="false" ht="12.75" hidden="false" customHeight="true" outlineLevel="0" collapsed="false">
      <c r="A55" s="22" t="s">
        <v>46</v>
      </c>
      <c r="B55" s="22"/>
      <c r="C55" s="22"/>
      <c r="D55" s="22"/>
      <c r="E55" s="22"/>
      <c r="F55" s="22"/>
      <c r="G55" s="22"/>
      <c r="H55" s="0"/>
      <c r="I55" s="0"/>
      <c r="J55" s="0"/>
      <c r="K55" s="0"/>
      <c r="L55" s="0"/>
      <c r="M55" s="0"/>
      <c r="N55" s="0"/>
      <c r="O55" s="0"/>
      <c r="P55" s="0"/>
    </row>
    <row r="56" customFormat="false" ht="12.75" hidden="false" customHeight="true" outlineLevel="0" collapsed="false">
      <c r="A56" s="9"/>
      <c r="B56" s="9"/>
      <c r="C56" s="9"/>
      <c r="D56" s="9"/>
      <c r="E56" s="9"/>
      <c r="F56" s="9"/>
      <c r="G56" s="9"/>
      <c r="H56" s="0"/>
      <c r="I56" s="0"/>
      <c r="J56" s="0"/>
      <c r="K56" s="0"/>
      <c r="L56" s="0"/>
      <c r="M56" s="0"/>
      <c r="N56" s="0"/>
      <c r="O56" s="0"/>
      <c r="P56" s="0"/>
    </row>
    <row r="57" customFormat="false" ht="12.75" hidden="false" customHeight="true" outlineLevel="0" collapsed="false">
      <c r="A57" s="82" t="s">
        <v>47</v>
      </c>
      <c r="B57" s="82" t="s">
        <v>48</v>
      </c>
      <c r="C57" s="82"/>
      <c r="D57" s="82"/>
      <c r="E57" s="82"/>
      <c r="F57" s="82" t="s">
        <v>49</v>
      </c>
      <c r="G57" s="82" t="s">
        <v>40</v>
      </c>
      <c r="H57" s="0"/>
      <c r="I57" s="0"/>
      <c r="J57" s="0"/>
      <c r="K57" s="0"/>
      <c r="L57" s="0"/>
      <c r="M57" s="0"/>
      <c r="N57" s="0"/>
      <c r="O57" s="0"/>
      <c r="P57" s="0"/>
    </row>
    <row r="58" customFormat="false" ht="12.75" hidden="false" customHeight="true" outlineLevel="0" collapsed="false">
      <c r="A58" s="147" t="s">
        <v>7</v>
      </c>
      <c r="B58" s="85" t="s">
        <v>50</v>
      </c>
      <c r="C58" s="85"/>
      <c r="D58" s="85"/>
      <c r="E58" s="85"/>
      <c r="F58" s="86" t="n">
        <v>0.0833</v>
      </c>
      <c r="G58" s="148" t="n">
        <f aca="false">F47*F58</f>
        <v>113.081416</v>
      </c>
      <c r="H58" s="0"/>
      <c r="I58" s="0"/>
      <c r="J58" s="0"/>
      <c r="K58" s="0"/>
      <c r="L58" s="0"/>
      <c r="M58" s="0"/>
      <c r="N58" s="0"/>
      <c r="O58" s="0"/>
      <c r="P58" s="0"/>
    </row>
    <row r="59" customFormat="false" ht="12.75" hidden="false" customHeight="true" outlineLevel="0" collapsed="false">
      <c r="A59" s="140" t="s">
        <v>9</v>
      </c>
      <c r="B59" s="85" t="s">
        <v>51</v>
      </c>
      <c r="C59" s="85"/>
      <c r="D59" s="85"/>
      <c r="E59" s="85"/>
      <c r="F59" s="149" t="n">
        <v>0.121</v>
      </c>
      <c r="G59" s="148" t="n">
        <f aca="false">F47*F59</f>
        <v>164.25992</v>
      </c>
      <c r="H59" s="0"/>
      <c r="I59" s="0"/>
      <c r="J59" s="0"/>
      <c r="K59" s="0"/>
      <c r="L59" s="0"/>
      <c r="M59" s="0"/>
      <c r="N59" s="0"/>
      <c r="O59" s="0"/>
      <c r="P59" s="0"/>
    </row>
    <row r="60" customFormat="false" ht="12.75" hidden="false" customHeight="true" outlineLevel="0" collapsed="false">
      <c r="A60" s="50" t="s">
        <v>52</v>
      </c>
      <c r="B60" s="50"/>
      <c r="C60" s="50"/>
      <c r="D60" s="50"/>
      <c r="E60" s="50"/>
      <c r="F60" s="51" t="n">
        <f aca="false">F58+F59</f>
        <v>0.2043</v>
      </c>
      <c r="G60" s="150" t="n">
        <f aca="false">G58+G59</f>
        <v>277.341336</v>
      </c>
      <c r="H60" s="0"/>
      <c r="I60" s="0"/>
      <c r="J60" s="0"/>
      <c r="K60" s="0"/>
      <c r="L60" s="0"/>
      <c r="M60" s="0"/>
      <c r="N60" s="0"/>
      <c r="O60" s="0"/>
      <c r="P60" s="0"/>
    </row>
    <row r="61" customFormat="false" ht="12.75" hidden="false" customHeight="true" outlineLevel="0" collapsed="false">
      <c r="A61" s="18"/>
      <c r="B61" s="31"/>
      <c r="C61" s="31"/>
      <c r="D61" s="31"/>
      <c r="E61" s="31"/>
      <c r="F61" s="151"/>
      <c r="G61" s="152"/>
      <c r="H61" s="0"/>
      <c r="I61" s="0"/>
      <c r="J61" s="0"/>
      <c r="K61" s="0"/>
      <c r="L61" s="0"/>
      <c r="M61" s="0"/>
      <c r="N61" s="0"/>
      <c r="O61" s="0"/>
      <c r="P61" s="0"/>
    </row>
    <row r="62" customFormat="false" ht="13.2" hidden="false" customHeight="true" outlineLevel="0" collapsed="false">
      <c r="A62" s="44" t="s">
        <v>53</v>
      </c>
      <c r="B62" s="44"/>
      <c r="C62" s="44"/>
      <c r="D62" s="44"/>
      <c r="E62" s="44"/>
      <c r="F62" s="44"/>
      <c r="G62" s="44"/>
      <c r="H62" s="0"/>
      <c r="I62" s="0"/>
      <c r="J62" s="0"/>
      <c r="K62" s="0"/>
      <c r="L62" s="0"/>
      <c r="M62" s="0"/>
      <c r="N62" s="0"/>
      <c r="O62" s="0"/>
      <c r="P62" s="0"/>
    </row>
    <row r="63" customFormat="false" ht="12.75" hidden="false" customHeight="true" outlineLevel="0" collapsed="false">
      <c r="A63" s="44"/>
      <c r="B63" s="44"/>
      <c r="C63" s="44"/>
      <c r="D63" s="44"/>
      <c r="E63" s="44"/>
      <c r="F63" s="44"/>
      <c r="G63" s="44"/>
      <c r="H63" s="0"/>
      <c r="I63" s="0"/>
      <c r="J63" s="0"/>
      <c r="K63" s="0"/>
      <c r="L63" s="0"/>
      <c r="M63" s="0"/>
      <c r="N63" s="0"/>
      <c r="O63" s="0"/>
      <c r="P63" s="0"/>
    </row>
    <row r="64" customFormat="false" ht="12.75" hidden="false" customHeight="true" outlineLevel="0" collapsed="false">
      <c r="A64" s="44"/>
      <c r="B64" s="44"/>
      <c r="C64" s="44"/>
      <c r="D64" s="44"/>
      <c r="E64" s="44"/>
      <c r="F64" s="44"/>
      <c r="G64" s="44"/>
      <c r="H64" s="0"/>
      <c r="I64" s="0"/>
      <c r="J64" s="0"/>
      <c r="K64" s="0"/>
      <c r="L64" s="0"/>
      <c r="M64" s="0"/>
      <c r="N64" s="0"/>
      <c r="O64" s="0"/>
      <c r="P64" s="0"/>
    </row>
    <row r="65" customFormat="false" ht="13.2" hidden="false" customHeight="true" outlineLevel="0" collapsed="false">
      <c r="A65" s="44" t="s">
        <v>54</v>
      </c>
      <c r="B65" s="44"/>
      <c r="C65" s="44"/>
      <c r="D65" s="44"/>
      <c r="E65" s="44"/>
      <c r="F65" s="44"/>
      <c r="G65" s="44"/>
      <c r="H65" s="0"/>
      <c r="I65" s="0"/>
      <c r="J65" s="0"/>
      <c r="K65" s="0"/>
      <c r="L65" s="0"/>
      <c r="M65" s="0"/>
      <c r="N65" s="0"/>
      <c r="O65" s="0"/>
      <c r="P65" s="0"/>
    </row>
    <row r="66" customFormat="false" ht="12.75" hidden="false" customHeight="true" outlineLevel="0" collapsed="false">
      <c r="A66" s="44"/>
      <c r="B66" s="44"/>
      <c r="C66" s="44"/>
      <c r="D66" s="44"/>
      <c r="E66" s="44"/>
      <c r="F66" s="44"/>
      <c r="G66" s="44"/>
      <c r="H66" s="0"/>
      <c r="I66" s="0"/>
      <c r="J66" s="0"/>
      <c r="K66" s="0"/>
      <c r="L66" s="0"/>
      <c r="M66" s="0"/>
      <c r="N66" s="0"/>
      <c r="O66" s="0"/>
      <c r="P66" s="0"/>
    </row>
    <row r="67" customFormat="false" ht="12.75" hidden="false" customHeight="true" outlineLevel="0" collapsed="false">
      <c r="A67" s="153" t="s">
        <v>169</v>
      </c>
      <c r="B67" s="153"/>
      <c r="C67" s="153"/>
      <c r="D67" s="153"/>
      <c r="E67" s="153"/>
      <c r="F67" s="153"/>
      <c r="G67" s="153"/>
      <c r="H67" s="0"/>
      <c r="I67" s="0"/>
      <c r="J67" s="0"/>
      <c r="K67" s="0"/>
      <c r="L67" s="0"/>
      <c r="M67" s="0"/>
      <c r="N67" s="0"/>
      <c r="O67" s="0"/>
      <c r="P67" s="0"/>
    </row>
    <row r="68" customFormat="false" ht="22.5" hidden="false" customHeight="true" outlineLevel="0" collapsed="false">
      <c r="A68" s="153"/>
      <c r="B68" s="153"/>
      <c r="C68" s="153"/>
      <c r="D68" s="153"/>
      <c r="E68" s="153"/>
      <c r="F68" s="153"/>
      <c r="G68" s="153"/>
      <c r="H68" s="22"/>
      <c r="I68" s="22"/>
      <c r="J68" s="22"/>
      <c r="K68" s="22"/>
      <c r="L68" s="0"/>
      <c r="M68" s="0"/>
      <c r="N68" s="0"/>
      <c r="O68" s="0"/>
      <c r="P68" s="0"/>
    </row>
    <row r="69" customFormat="false" ht="12.75" hidden="false" customHeight="true" outlineLevel="0" collapsed="false">
      <c r="A69" s="22" t="s">
        <v>56</v>
      </c>
      <c r="B69" s="22"/>
      <c r="C69" s="22"/>
      <c r="D69" s="22"/>
      <c r="E69" s="22"/>
      <c r="F69" s="22"/>
      <c r="G69" s="22"/>
      <c r="H69" s="0"/>
      <c r="I69" s="0"/>
      <c r="J69" s="0"/>
      <c r="K69" s="0"/>
      <c r="L69" s="0"/>
      <c r="M69" s="0"/>
      <c r="N69" s="0"/>
      <c r="O69" s="0"/>
      <c r="P69" s="0"/>
    </row>
    <row r="70" customFormat="false" ht="12.75" hidden="false" customHeight="true" outlineLevel="0" collapsed="false">
      <c r="A70" s="22"/>
      <c r="B70" s="22"/>
      <c r="C70" s="22"/>
      <c r="D70" s="22"/>
      <c r="E70" s="22"/>
      <c r="F70" s="22"/>
      <c r="G70" s="22"/>
      <c r="H70" s="0"/>
      <c r="I70" s="0"/>
      <c r="J70" s="0"/>
      <c r="K70" s="0"/>
      <c r="L70" s="0"/>
      <c r="M70" s="0"/>
      <c r="N70" s="0"/>
      <c r="O70" s="0"/>
      <c r="P70" s="0"/>
    </row>
    <row r="71" customFormat="false" ht="13.2" hidden="false" customHeight="true" outlineLevel="0" collapsed="false">
      <c r="A71" s="53" t="s">
        <v>57</v>
      </c>
      <c r="B71" s="53"/>
      <c r="C71" s="53"/>
      <c r="D71" s="53"/>
      <c r="E71" s="53"/>
      <c r="F71" s="53"/>
      <c r="G71" s="108" t="n">
        <f aca="false">F47+G60</f>
        <v>1634.861336</v>
      </c>
      <c r="H71" s="126"/>
      <c r="I71" s="0"/>
      <c r="J71" s="0"/>
      <c r="K71" s="0"/>
      <c r="L71" s="0"/>
      <c r="M71" s="0"/>
      <c r="N71" s="0"/>
      <c r="O71" s="0"/>
      <c r="P71" s="0"/>
    </row>
    <row r="72" customFormat="false" ht="12.75" hidden="false" customHeight="true" outlineLevel="0" collapsed="false">
      <c r="A72" s="56"/>
      <c r="B72" s="25"/>
      <c r="C72" s="25"/>
      <c r="D72" s="25"/>
      <c r="E72" s="25"/>
      <c r="F72" s="25"/>
      <c r="G72" s="25"/>
      <c r="H72" s="0"/>
      <c r="I72" s="0"/>
      <c r="J72" s="0"/>
      <c r="K72" s="0"/>
      <c r="L72" s="0"/>
      <c r="M72" s="0"/>
      <c r="N72" s="0"/>
      <c r="O72" s="0"/>
      <c r="P72" s="0"/>
    </row>
    <row r="73" customFormat="false" ht="12.75" hidden="false" customHeight="true" outlineLevel="0" collapsed="false">
      <c r="A73" s="57" t="s">
        <v>58</v>
      </c>
      <c r="B73" s="46" t="s">
        <v>59</v>
      </c>
      <c r="C73" s="46"/>
      <c r="D73" s="46"/>
      <c r="E73" s="46"/>
      <c r="F73" s="46" t="s">
        <v>60</v>
      </c>
      <c r="G73" s="46" t="s">
        <v>61</v>
      </c>
      <c r="H73" s="0"/>
      <c r="I73" s="0"/>
      <c r="J73" s="0"/>
      <c r="K73" s="0"/>
      <c r="L73" s="0"/>
      <c r="M73" s="0"/>
      <c r="N73" s="0"/>
      <c r="O73" s="0"/>
      <c r="P73" s="0"/>
    </row>
    <row r="74" customFormat="false" ht="12.75" hidden="false" customHeight="true" outlineLevel="0" collapsed="false">
      <c r="A74" s="38" t="s">
        <v>7</v>
      </c>
      <c r="B74" s="39" t="s">
        <v>62</v>
      </c>
      <c r="C74" s="39"/>
      <c r="D74" s="39"/>
      <c r="E74" s="39"/>
      <c r="F74" s="48" t="n">
        <v>0.2</v>
      </c>
      <c r="G74" s="154" t="n">
        <f aca="false">G71*F74</f>
        <v>326.9722672</v>
      </c>
      <c r="H74" s="0"/>
      <c r="I74" s="0"/>
      <c r="J74" s="0"/>
      <c r="K74" s="0"/>
      <c r="L74" s="0"/>
      <c r="M74" s="0"/>
      <c r="N74" s="0"/>
      <c r="O74" s="0"/>
      <c r="P74" s="0"/>
    </row>
    <row r="75" customFormat="false" ht="12.75" hidden="false" customHeight="true" outlineLevel="0" collapsed="false">
      <c r="A75" s="38" t="s">
        <v>9</v>
      </c>
      <c r="B75" s="39" t="s">
        <v>63</v>
      </c>
      <c r="C75" s="39"/>
      <c r="D75" s="39"/>
      <c r="E75" s="39"/>
      <c r="F75" s="48" t="n">
        <v>0.025</v>
      </c>
      <c r="G75" s="154" t="n">
        <f aca="false">G71*F75</f>
        <v>40.8715334</v>
      </c>
      <c r="H75" s="0"/>
      <c r="I75" s="0"/>
      <c r="J75" s="0"/>
      <c r="K75" s="0"/>
      <c r="L75" s="0"/>
      <c r="M75" s="0"/>
      <c r="N75" s="0"/>
      <c r="O75" s="0"/>
      <c r="P75" s="0"/>
    </row>
    <row r="76" customFormat="false" ht="12.75" hidden="false" customHeight="true" outlineLevel="0" collapsed="false">
      <c r="A76" s="38" t="s">
        <v>12</v>
      </c>
      <c r="B76" s="39" t="s">
        <v>64</v>
      </c>
      <c r="C76" s="39"/>
      <c r="D76" s="39"/>
      <c r="E76" s="39"/>
      <c r="F76" s="48" t="n">
        <v>0.03</v>
      </c>
      <c r="G76" s="154" t="n">
        <f aca="false">G71*F76</f>
        <v>49.04584008</v>
      </c>
      <c r="H76" s="0"/>
      <c r="I76" s="0"/>
      <c r="J76" s="0"/>
      <c r="K76" s="0"/>
      <c r="L76" s="0"/>
      <c r="M76" s="0"/>
      <c r="N76" s="0"/>
      <c r="O76" s="0"/>
      <c r="P76" s="0"/>
    </row>
    <row r="77" customFormat="false" ht="12.75" hidden="false" customHeight="true" outlineLevel="0" collapsed="false">
      <c r="A77" s="38" t="s">
        <v>15</v>
      </c>
      <c r="B77" s="39" t="s">
        <v>65</v>
      </c>
      <c r="C77" s="39"/>
      <c r="D77" s="39"/>
      <c r="E77" s="39"/>
      <c r="F77" s="48" t="n">
        <v>0.015</v>
      </c>
      <c r="G77" s="154" t="n">
        <f aca="false">G71*F77</f>
        <v>24.52292004</v>
      </c>
      <c r="H77" s="0"/>
      <c r="I77" s="0"/>
      <c r="J77" s="0"/>
      <c r="K77" s="0"/>
      <c r="L77" s="0"/>
      <c r="M77" s="0"/>
      <c r="N77" s="0"/>
      <c r="O77" s="0"/>
      <c r="P77" s="0"/>
    </row>
    <row r="78" customFormat="false" ht="12.75" hidden="false" customHeight="true" outlineLevel="0" collapsed="false">
      <c r="A78" s="38" t="s">
        <v>66</v>
      </c>
      <c r="B78" s="39" t="s">
        <v>67</v>
      </c>
      <c r="C78" s="39"/>
      <c r="D78" s="39"/>
      <c r="E78" s="39"/>
      <c r="F78" s="48" t="n">
        <v>0.01</v>
      </c>
      <c r="G78" s="154" t="n">
        <f aca="false">G71*F78</f>
        <v>16.34861336</v>
      </c>
      <c r="H78" s="0"/>
      <c r="I78" s="0"/>
      <c r="J78" s="0"/>
      <c r="K78" s="0"/>
      <c r="L78" s="0"/>
      <c r="M78" s="0"/>
      <c r="N78" s="0"/>
      <c r="O78" s="0"/>
      <c r="P78" s="0"/>
    </row>
    <row r="79" customFormat="false" ht="12.75" hidden="false" customHeight="true" outlineLevel="0" collapsed="false">
      <c r="A79" s="38" t="s">
        <v>68</v>
      </c>
      <c r="B79" s="39" t="s">
        <v>69</v>
      </c>
      <c r="C79" s="39"/>
      <c r="D79" s="39"/>
      <c r="E79" s="39"/>
      <c r="F79" s="48" t="n">
        <v>0.006</v>
      </c>
      <c r="G79" s="154" t="n">
        <f aca="false">G71*F79</f>
        <v>9.809168016</v>
      </c>
      <c r="H79" s="0"/>
      <c r="I79" s="0"/>
      <c r="J79" s="0"/>
      <c r="K79" s="0"/>
      <c r="L79" s="0"/>
      <c r="M79" s="0"/>
      <c r="N79" s="0"/>
      <c r="O79" s="0"/>
      <c r="P79" s="0"/>
    </row>
    <row r="80" customFormat="false" ht="12.75" hidden="false" customHeight="true" outlineLevel="0" collapsed="false">
      <c r="A80" s="38" t="s">
        <v>70</v>
      </c>
      <c r="B80" s="6" t="s">
        <v>71</v>
      </c>
      <c r="C80" s="6"/>
      <c r="D80" s="6"/>
      <c r="E80" s="6"/>
      <c r="F80" s="48" t="n">
        <v>0.002</v>
      </c>
      <c r="G80" s="154" t="n">
        <f aca="false">G71*F80</f>
        <v>3.269722672</v>
      </c>
      <c r="H80" s="0"/>
      <c r="I80" s="0"/>
      <c r="J80" s="0"/>
      <c r="K80" s="0"/>
      <c r="L80" s="0"/>
      <c r="M80" s="0"/>
      <c r="N80" s="0"/>
      <c r="O80" s="0"/>
      <c r="P80" s="0"/>
    </row>
    <row r="81" customFormat="false" ht="12.75" hidden="false" customHeight="true" outlineLevel="0" collapsed="false">
      <c r="A81" s="38" t="s">
        <v>72</v>
      </c>
      <c r="B81" s="6" t="s">
        <v>73</v>
      </c>
      <c r="C81" s="6"/>
      <c r="D81" s="6"/>
      <c r="E81" s="6"/>
      <c r="F81" s="48" t="n">
        <v>0.08</v>
      </c>
      <c r="G81" s="154" t="n">
        <f aca="false">G71*F81</f>
        <v>130.78890688</v>
      </c>
      <c r="H81" s="0"/>
      <c r="I81" s="0"/>
      <c r="J81" s="0"/>
      <c r="K81" s="0"/>
      <c r="L81" s="0"/>
      <c r="M81" s="0"/>
      <c r="N81" s="0"/>
      <c r="O81" s="0"/>
      <c r="P81" s="0"/>
    </row>
    <row r="82" customFormat="false" ht="12.75" hidden="false" customHeight="true" outlineLevel="0" collapsed="false">
      <c r="A82" s="59"/>
      <c r="B82" s="60" t="s">
        <v>74</v>
      </c>
      <c r="C82" s="60"/>
      <c r="D82" s="60"/>
      <c r="E82" s="60"/>
      <c r="F82" s="61" t="n">
        <f aca="false">F74+F75+F76+F77+F78+F79+F80+F81</f>
        <v>0.368</v>
      </c>
      <c r="G82" s="155" t="n">
        <f aca="false">SUM(G74:G81)</f>
        <v>601.628971648</v>
      </c>
      <c r="H82" s="0"/>
      <c r="I82" s="0"/>
      <c r="J82" s="0"/>
      <c r="K82" s="0"/>
      <c r="L82" s="0"/>
      <c r="M82" s="0"/>
      <c r="N82" s="0"/>
      <c r="O82" s="0"/>
      <c r="P82" s="0"/>
    </row>
    <row r="83" customFormat="false" ht="12.75" hidden="false" customHeight="true" outlineLevel="0" collapsed="false">
      <c r="A83" s="44" t="s">
        <v>75</v>
      </c>
      <c r="B83" s="44"/>
      <c r="C83" s="44"/>
      <c r="D83" s="44"/>
      <c r="E83" s="44"/>
      <c r="F83" s="44"/>
      <c r="G83" s="44"/>
      <c r="H83" s="0"/>
      <c r="I83" s="0"/>
      <c r="J83" s="0"/>
      <c r="K83" s="0"/>
      <c r="L83" s="0"/>
      <c r="M83" s="0"/>
      <c r="N83" s="0"/>
      <c r="O83" s="0"/>
      <c r="P83" s="0"/>
    </row>
    <row r="84" customFormat="false" ht="12.75" hidden="false" customHeight="true" outlineLevel="0" collapsed="false">
      <c r="A84" s="44"/>
      <c r="B84" s="44"/>
      <c r="C84" s="44"/>
      <c r="D84" s="44"/>
      <c r="E84" s="44"/>
      <c r="F84" s="44"/>
      <c r="G84" s="44"/>
      <c r="H84" s="0"/>
      <c r="I84" s="0"/>
      <c r="J84" s="0"/>
      <c r="K84" s="0"/>
      <c r="L84" s="0"/>
      <c r="M84" s="0"/>
      <c r="N84" s="0"/>
      <c r="O84" s="0"/>
      <c r="P84" s="0"/>
    </row>
    <row r="85" customFormat="false" ht="12.75" hidden="false" customHeight="true" outlineLevel="0" collapsed="false">
      <c r="A85" s="44" t="s">
        <v>76</v>
      </c>
      <c r="B85" s="44"/>
      <c r="C85" s="44"/>
      <c r="D85" s="44"/>
      <c r="E85" s="44"/>
      <c r="F85" s="44"/>
      <c r="G85" s="44"/>
      <c r="H85" s="0"/>
      <c r="I85" s="0"/>
      <c r="J85" s="0"/>
      <c r="K85" s="0"/>
      <c r="L85" s="0"/>
      <c r="M85" s="0"/>
      <c r="N85" s="0"/>
      <c r="O85" s="0"/>
      <c r="P85" s="0"/>
    </row>
    <row r="86" customFormat="false" ht="12.75" hidden="false" customHeight="true" outlineLevel="0" collapsed="false">
      <c r="A86" s="44"/>
      <c r="B86" s="44"/>
      <c r="C86" s="44"/>
      <c r="D86" s="44"/>
      <c r="E86" s="44"/>
      <c r="F86" s="44"/>
      <c r="G86" s="44"/>
      <c r="H86" s="0"/>
      <c r="I86" s="0"/>
      <c r="J86" s="0"/>
      <c r="K86" s="0"/>
      <c r="L86" s="0"/>
      <c r="M86" s="0"/>
      <c r="N86" s="0"/>
      <c r="O86" s="0"/>
      <c r="P86" s="0"/>
    </row>
    <row r="87" customFormat="false" ht="12.75" hidden="false" customHeight="true" outlineLevel="0" collapsed="false">
      <c r="A87" s="44" t="s">
        <v>77</v>
      </c>
      <c r="B87" s="44"/>
      <c r="C87" s="44"/>
      <c r="D87" s="44"/>
      <c r="E87" s="44"/>
      <c r="F87" s="44"/>
      <c r="G87" s="44"/>
      <c r="H87" s="0"/>
      <c r="I87" s="0"/>
      <c r="J87" s="0"/>
      <c r="K87" s="0"/>
      <c r="L87" s="0"/>
      <c r="M87" s="0"/>
      <c r="N87" s="0"/>
      <c r="O87" s="0"/>
      <c r="P87" s="0"/>
    </row>
    <row r="88" customFormat="false" ht="12.75" hidden="false" customHeight="true" outlineLevel="0" collapsed="false">
      <c r="A88" s="22"/>
      <c r="B88" s="63"/>
      <c r="C88" s="63"/>
      <c r="D88" s="63"/>
      <c r="E88" s="63"/>
      <c r="F88" s="63"/>
      <c r="G88" s="63"/>
      <c r="H88" s="0"/>
      <c r="I88" s="0"/>
      <c r="J88" s="0"/>
      <c r="K88" s="0"/>
      <c r="L88" s="0"/>
      <c r="M88" s="0"/>
      <c r="N88" s="0"/>
      <c r="O88" s="0"/>
      <c r="P88" s="0"/>
    </row>
    <row r="89" customFormat="false" ht="12.75" hidden="false" customHeight="true" outlineLevel="0" collapsed="false">
      <c r="A89" s="64" t="s">
        <v>78</v>
      </c>
      <c r="B89" s="64"/>
      <c r="C89" s="64"/>
      <c r="D89" s="64"/>
      <c r="E89" s="64"/>
      <c r="F89" s="64"/>
      <c r="G89" s="64"/>
      <c r="H89" s="0"/>
      <c r="I89" s="0"/>
      <c r="J89" s="0"/>
      <c r="K89" s="0"/>
      <c r="L89" s="0"/>
      <c r="M89" s="0"/>
      <c r="N89" s="0"/>
      <c r="O89" s="0"/>
      <c r="P89" s="0"/>
    </row>
    <row r="90" customFormat="false" ht="12.75" hidden="false" customHeight="true" outlineLevel="0" collapsed="false">
      <c r="A90" s="9"/>
      <c r="B90" s="25"/>
      <c r="C90" s="25"/>
      <c r="D90" s="25"/>
      <c r="E90" s="25"/>
      <c r="F90" s="25"/>
      <c r="G90" s="25"/>
      <c r="H90" s="0"/>
      <c r="I90" s="0"/>
      <c r="J90" s="0"/>
      <c r="K90" s="0"/>
      <c r="L90" s="0"/>
      <c r="M90" s="0"/>
      <c r="N90" s="0"/>
      <c r="O90" s="0"/>
      <c r="P90" s="0"/>
    </row>
    <row r="91" customFormat="false" ht="12.75" hidden="false" customHeight="true" outlineLevel="0" collapsed="false">
      <c r="A91" s="57" t="s">
        <v>79</v>
      </c>
      <c r="B91" s="57" t="s">
        <v>80</v>
      </c>
      <c r="C91" s="57"/>
      <c r="D91" s="57"/>
      <c r="E91" s="57"/>
      <c r="F91" s="57" t="s">
        <v>40</v>
      </c>
      <c r="G91" s="57"/>
      <c r="H91" s="65"/>
      <c r="I91" s="65"/>
      <c r="J91" s="0"/>
      <c r="K91" s="0"/>
      <c r="L91" s="0"/>
      <c r="M91" s="0"/>
      <c r="N91" s="0"/>
      <c r="O91" s="0"/>
      <c r="P91" s="0"/>
    </row>
    <row r="92" customFormat="false" ht="26.85" hidden="false" customHeight="true" outlineLevel="0" collapsed="false">
      <c r="A92" s="38" t="s">
        <v>7</v>
      </c>
      <c r="B92" s="66" t="s">
        <v>81</v>
      </c>
      <c r="C92" s="66"/>
      <c r="D92" s="66"/>
      <c r="E92" s="66"/>
      <c r="F92" s="156" t="n">
        <f aca="false">44*9.5-(F45*0.06)</f>
        <v>359.4448</v>
      </c>
      <c r="G92" s="156" t="n">
        <f aca="false">SUM(F92:F96,F92:F92)</f>
        <v>1024.8496</v>
      </c>
      <c r="H92" s="65"/>
      <c r="I92" s="65"/>
      <c r="J92" s="0"/>
      <c r="K92" s="0"/>
      <c r="L92" s="0"/>
      <c r="M92" s="0"/>
      <c r="N92" s="0"/>
      <c r="O92" s="0"/>
      <c r="P92" s="0"/>
    </row>
    <row r="93" customFormat="false" ht="14.25" hidden="false" customHeight="true" outlineLevel="0" collapsed="false">
      <c r="A93" s="38" t="s">
        <v>9</v>
      </c>
      <c r="B93" s="39" t="s">
        <v>82</v>
      </c>
      <c r="C93" s="39"/>
      <c r="D93" s="39"/>
      <c r="E93" s="39"/>
      <c r="F93" s="156" t="n">
        <f aca="false">22*7.08</f>
        <v>155.76</v>
      </c>
      <c r="G93" s="156" t="n">
        <f aca="false">SUM(F92:F96,F92:F92,F93:F93)</f>
        <v>1180.6096</v>
      </c>
      <c r="H93" s="8"/>
      <c r="I93" s="68"/>
      <c r="J93" s="0"/>
      <c r="K93" s="0"/>
      <c r="L93" s="0"/>
      <c r="M93" s="0"/>
      <c r="N93" s="0"/>
      <c r="O93" s="0"/>
      <c r="P93" s="0"/>
    </row>
    <row r="94" customFormat="false" ht="14.25" hidden="false" customHeight="true" outlineLevel="0" collapsed="false">
      <c r="A94" s="38" t="s">
        <v>12</v>
      </c>
      <c r="B94" s="39" t="s">
        <v>83</v>
      </c>
      <c r="C94" s="39"/>
      <c r="D94" s="39"/>
      <c r="E94" s="39"/>
      <c r="F94" s="154" t="n">
        <v>40.2</v>
      </c>
      <c r="G94" s="154" t="n">
        <f aca="false">SUM(F92:F96,F92:F92,F93:F93,F94:F94)</f>
        <v>1220.8096</v>
      </c>
      <c r="H94" s="65"/>
      <c r="I94" s="65"/>
      <c r="J94" s="0"/>
      <c r="K94" s="0"/>
      <c r="L94" s="0"/>
      <c r="M94" s="0"/>
      <c r="N94" s="0"/>
      <c r="O94" s="0"/>
      <c r="P94" s="0"/>
    </row>
    <row r="95" customFormat="false" ht="14.25" hidden="false" customHeight="true" outlineLevel="0" collapsed="false">
      <c r="A95" s="38" t="s">
        <v>15</v>
      </c>
      <c r="B95" s="39" t="s">
        <v>84</v>
      </c>
      <c r="C95" s="39"/>
      <c r="D95" s="39"/>
      <c r="E95" s="39"/>
      <c r="F95" s="154" t="n">
        <f aca="false">100</f>
        <v>100</v>
      </c>
      <c r="G95" s="154" t="n">
        <f aca="false">SUM(F92:F96,F92:F92,F93:F93,F94:F94,F95:F95)</f>
        <v>1320.8096</v>
      </c>
      <c r="H95" s="70"/>
      <c r="I95" s="68"/>
      <c r="J95" s="0"/>
      <c r="K95" s="0"/>
      <c r="L95" s="0"/>
      <c r="M95" s="0"/>
      <c r="N95" s="0"/>
      <c r="O95" s="0"/>
      <c r="P95" s="0"/>
    </row>
    <row r="96" customFormat="false" ht="14.25" hidden="false" customHeight="true" outlineLevel="0" collapsed="false">
      <c r="A96" s="38" t="s">
        <v>66</v>
      </c>
      <c r="B96" s="6" t="s">
        <v>85</v>
      </c>
      <c r="C96" s="6"/>
      <c r="D96" s="6"/>
      <c r="E96" s="6"/>
      <c r="F96" s="29" t="n">
        <v>10</v>
      </c>
      <c r="G96" s="29" t="n">
        <f aca="false">SUM(F92:F96,F92:F92,F93:F93,F94:F94,F95:F95,F96:F96)</f>
        <v>1330.8096</v>
      </c>
      <c r="H96" s="70"/>
      <c r="I96" s="68"/>
      <c r="J96" s="0"/>
      <c r="K96" s="0"/>
      <c r="L96" s="0"/>
      <c r="M96" s="0"/>
      <c r="N96" s="0"/>
      <c r="O96" s="0"/>
      <c r="P96" s="0"/>
    </row>
    <row r="97" customFormat="false" ht="14.25" hidden="false" customHeight="true" outlineLevel="0" collapsed="false">
      <c r="A97" s="37" t="s">
        <v>42</v>
      </c>
      <c r="B97" s="37"/>
      <c r="C97" s="37"/>
      <c r="D97" s="37"/>
      <c r="E97" s="37"/>
      <c r="F97" s="155" t="n">
        <f aca="false">SUM(F92:F96)</f>
        <v>665.4048</v>
      </c>
      <c r="G97" s="155" t="n">
        <f aca="false">SUM(F92:F96,F92:F92,F93:F93,F94:F94,F95:F95,F96:F96,F97:F97)</f>
        <v>1996.2144</v>
      </c>
      <c r="H97" s="0"/>
      <c r="I97" s="0"/>
      <c r="J97" s="0"/>
      <c r="K97" s="0"/>
      <c r="L97" s="0"/>
      <c r="M97" s="0"/>
      <c r="N97" s="0"/>
      <c r="O97" s="0"/>
      <c r="P97" s="0"/>
    </row>
    <row r="98" customFormat="false" ht="14.25" hidden="false" customHeight="true" outlineLevel="0" collapsed="false">
      <c r="A98" s="90"/>
      <c r="B98" s="90"/>
      <c r="C98" s="90"/>
      <c r="D98" s="90"/>
      <c r="E98" s="90"/>
      <c r="F98" s="157"/>
      <c r="G98" s="157"/>
      <c r="H98" s="0"/>
      <c r="I98" s="0"/>
      <c r="J98" s="0"/>
      <c r="K98" s="0"/>
      <c r="L98" s="0"/>
      <c r="M98" s="0"/>
      <c r="N98" s="0"/>
      <c r="O98" s="0"/>
      <c r="P98" s="0"/>
    </row>
    <row r="99" customFormat="false" ht="12.75" hidden="false" customHeight="true" outlineLevel="0" collapsed="false">
      <c r="A99" s="44" t="s">
        <v>86</v>
      </c>
      <c r="B99" s="44"/>
      <c r="C99" s="44"/>
      <c r="D99" s="44"/>
      <c r="E99" s="44"/>
      <c r="F99" s="44"/>
      <c r="G99" s="44"/>
      <c r="H99" s="0"/>
      <c r="I99" s="0"/>
      <c r="J99" s="0"/>
      <c r="K99" s="0"/>
      <c r="L99" s="0"/>
      <c r="M99" s="0"/>
      <c r="N99" s="0"/>
      <c r="O99" s="0"/>
      <c r="P99" s="0"/>
    </row>
    <row r="100" customFormat="false" ht="14.25" hidden="false" customHeight="true" outlineLevel="0" collapsed="false">
      <c r="A100" s="44" t="s">
        <v>87</v>
      </c>
      <c r="B100" s="44"/>
      <c r="C100" s="44"/>
      <c r="D100" s="44"/>
      <c r="E100" s="44"/>
      <c r="F100" s="44"/>
      <c r="G100" s="44"/>
      <c r="H100" s="0"/>
      <c r="I100" s="0"/>
      <c r="J100" s="0"/>
      <c r="K100" s="0"/>
      <c r="L100" s="0"/>
      <c r="M100" s="0"/>
      <c r="N100" s="0"/>
      <c r="O100" s="0"/>
      <c r="P100" s="0"/>
    </row>
    <row r="101" customFormat="false" ht="14.25" hidden="false" customHeight="true" outlineLevel="0" collapsed="false">
      <c r="A101" s="44"/>
      <c r="B101" s="44"/>
      <c r="C101" s="44"/>
      <c r="D101" s="44"/>
      <c r="E101" s="44"/>
      <c r="F101" s="44"/>
      <c r="G101" s="44"/>
      <c r="H101" s="0"/>
      <c r="I101" s="0"/>
      <c r="J101" s="0"/>
      <c r="K101" s="0"/>
      <c r="L101" s="0"/>
      <c r="M101" s="0"/>
      <c r="N101" s="0"/>
      <c r="O101" s="0"/>
      <c r="P101" s="0"/>
    </row>
    <row r="102" customFormat="false" ht="23.75" hidden="false" customHeight="false" outlineLevel="0" collapsed="false">
      <c r="A102" s="158" t="s">
        <v>88</v>
      </c>
      <c r="B102" s="158"/>
      <c r="C102" s="158"/>
      <c r="D102" s="158"/>
      <c r="E102" s="158"/>
      <c r="F102" s="158"/>
      <c r="G102" s="158"/>
      <c r="H102" s="73"/>
      <c r="I102" s="73"/>
      <c r="J102" s="73"/>
      <c r="K102" s="0"/>
      <c r="L102" s="0"/>
      <c r="M102" s="0"/>
      <c r="N102" s="0"/>
      <c r="O102" s="0"/>
      <c r="P102" s="0"/>
    </row>
    <row r="103" customFormat="false" ht="14.25" hidden="false" customHeight="true" outlineLevel="0" collapsed="false">
      <c r="A103" s="21" t="s">
        <v>89</v>
      </c>
      <c r="B103" s="21"/>
      <c r="C103" s="21"/>
      <c r="D103" s="21"/>
      <c r="E103" s="21"/>
      <c r="F103" s="21"/>
      <c r="G103" s="21"/>
      <c r="H103" s="0"/>
      <c r="I103" s="0"/>
      <c r="J103" s="0"/>
      <c r="K103" s="0"/>
      <c r="L103" s="0"/>
      <c r="M103" s="0"/>
      <c r="N103" s="0"/>
      <c r="O103" s="0"/>
      <c r="P103" s="0"/>
    </row>
    <row r="104" customFormat="false" ht="14.25" hidden="false" customHeight="true" outlineLevel="0" collapsed="false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</row>
    <row r="105" customFormat="false" ht="14.25" hidden="false" customHeight="true" outlineLevel="0" collapsed="false">
      <c r="A105" s="57" t="n">
        <v>2</v>
      </c>
      <c r="B105" s="37" t="s">
        <v>90</v>
      </c>
      <c r="C105" s="37"/>
      <c r="D105" s="37"/>
      <c r="E105" s="37"/>
      <c r="F105" s="57" t="s">
        <v>40</v>
      </c>
      <c r="G105" s="57"/>
      <c r="H105" s="0"/>
      <c r="I105" s="0"/>
      <c r="J105" s="0"/>
      <c r="K105" s="0"/>
      <c r="L105" s="0"/>
      <c r="M105" s="0"/>
      <c r="N105" s="0"/>
      <c r="O105" s="0"/>
      <c r="P105" s="0"/>
    </row>
    <row r="106" customFormat="false" ht="14.25" hidden="false" customHeight="true" outlineLevel="0" collapsed="false">
      <c r="A106" s="38" t="s">
        <v>47</v>
      </c>
      <c r="B106" s="6" t="s">
        <v>91</v>
      </c>
      <c r="C106" s="6"/>
      <c r="D106" s="6"/>
      <c r="E106" s="6"/>
      <c r="F106" s="154" t="n">
        <f aca="false">G60</f>
        <v>277.341336</v>
      </c>
      <c r="G106" s="154"/>
      <c r="H106" s="0"/>
      <c r="I106" s="0"/>
      <c r="J106" s="0"/>
      <c r="K106" s="0"/>
      <c r="L106" s="0"/>
      <c r="M106" s="0"/>
      <c r="N106" s="0"/>
      <c r="O106" s="0"/>
      <c r="P106" s="0"/>
    </row>
    <row r="107" customFormat="false" ht="14.85" hidden="false" customHeight="true" outlineLevel="0" collapsed="false">
      <c r="A107" s="38" t="s">
        <v>58</v>
      </c>
      <c r="B107" s="6" t="s">
        <v>59</v>
      </c>
      <c r="C107" s="6"/>
      <c r="D107" s="6"/>
      <c r="E107" s="6"/>
      <c r="F107" s="154" t="n">
        <f aca="false">G82</f>
        <v>601.628971648</v>
      </c>
      <c r="G107" s="154"/>
      <c r="H107" s="0"/>
      <c r="I107" s="0"/>
      <c r="J107" s="0"/>
      <c r="K107" s="0"/>
      <c r="L107" s="0"/>
      <c r="M107" s="0"/>
      <c r="N107" s="0"/>
      <c r="O107" s="0"/>
      <c r="P107" s="0"/>
    </row>
    <row r="108" customFormat="false" ht="12.75" hidden="false" customHeight="true" outlineLevel="0" collapsed="false">
      <c r="A108" s="38" t="s">
        <v>79</v>
      </c>
      <c r="B108" s="6" t="s">
        <v>92</v>
      </c>
      <c r="C108" s="6"/>
      <c r="D108" s="6"/>
      <c r="E108" s="6"/>
      <c r="F108" s="154" t="n">
        <f aca="false">F97</f>
        <v>665.4048</v>
      </c>
      <c r="G108" s="154"/>
      <c r="H108" s="0"/>
      <c r="I108" s="0"/>
      <c r="J108" s="0"/>
      <c r="K108" s="0"/>
      <c r="L108" s="0"/>
      <c r="M108" s="0"/>
      <c r="N108" s="0"/>
      <c r="O108" s="0"/>
      <c r="P108" s="0"/>
    </row>
    <row r="109" customFormat="false" ht="12.75" hidden="false" customHeight="true" outlineLevel="0" collapsed="false">
      <c r="A109" s="37" t="s">
        <v>42</v>
      </c>
      <c r="B109" s="37"/>
      <c r="C109" s="37"/>
      <c r="D109" s="37"/>
      <c r="E109" s="37"/>
      <c r="F109" s="155" t="n">
        <f aca="false">F106+F107+F108</f>
        <v>1544.375107648</v>
      </c>
      <c r="G109" s="155"/>
      <c r="H109" s="0"/>
      <c r="I109" s="0"/>
      <c r="J109" s="0"/>
      <c r="K109" s="0"/>
      <c r="L109" s="0"/>
      <c r="M109" s="0"/>
      <c r="N109" s="0"/>
      <c r="O109" s="0"/>
      <c r="P109" s="0"/>
    </row>
    <row r="110" customFormat="false" ht="12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0"/>
      <c r="I110" s="0"/>
      <c r="J110" s="0"/>
      <c r="K110" s="0"/>
      <c r="L110" s="0"/>
      <c r="M110" s="0"/>
      <c r="N110" s="0"/>
      <c r="O110" s="0"/>
      <c r="P110" s="0"/>
    </row>
    <row r="111" customFormat="false" ht="12.75" hidden="false" customHeight="true" outlineLevel="0" collapsed="false">
      <c r="A111" s="45" t="s">
        <v>93</v>
      </c>
      <c r="B111" s="45"/>
      <c r="C111" s="45"/>
      <c r="D111" s="45"/>
      <c r="E111" s="45"/>
      <c r="F111" s="45"/>
      <c r="G111" s="45"/>
      <c r="H111" s="0"/>
      <c r="I111" s="0"/>
      <c r="J111" s="0"/>
      <c r="K111" s="0"/>
      <c r="L111" s="0"/>
      <c r="M111" s="0"/>
      <c r="N111" s="0"/>
      <c r="O111" s="0"/>
      <c r="P111" s="0"/>
    </row>
    <row r="112" customFormat="false" ht="12.75" hidden="false" customHeight="true" outlineLevel="0" collapsed="false">
      <c r="A112" s="0"/>
      <c r="B112" s="25"/>
      <c r="C112" s="25"/>
      <c r="D112" s="25"/>
      <c r="E112" s="25"/>
      <c r="F112" s="25"/>
      <c r="G112" s="25"/>
      <c r="H112" s="0"/>
      <c r="I112" s="0"/>
      <c r="J112" s="0"/>
      <c r="K112" s="0"/>
      <c r="L112" s="0"/>
      <c r="M112" s="0"/>
      <c r="N112" s="0"/>
      <c r="O112" s="0"/>
      <c r="P112" s="0"/>
    </row>
    <row r="113" customFormat="false" ht="14.25" hidden="false" customHeight="true" outlineLevel="0" collapsed="false">
      <c r="A113" s="82" t="n">
        <v>3</v>
      </c>
      <c r="B113" s="82" t="s">
        <v>94</v>
      </c>
      <c r="C113" s="82"/>
      <c r="D113" s="82"/>
      <c r="E113" s="82"/>
      <c r="F113" s="82" t="s">
        <v>49</v>
      </c>
      <c r="G113" s="82" t="s">
        <v>40</v>
      </c>
      <c r="H113" s="0"/>
      <c r="I113" s="0"/>
      <c r="J113" s="0"/>
      <c r="K113" s="0"/>
      <c r="L113" s="0"/>
      <c r="M113" s="0"/>
      <c r="N113" s="0"/>
      <c r="O113" s="0"/>
      <c r="P113" s="0"/>
    </row>
    <row r="114" customFormat="false" ht="14.25" hidden="false" customHeight="true" outlineLevel="0" collapsed="false">
      <c r="A114" s="147" t="s">
        <v>7</v>
      </c>
      <c r="B114" s="159" t="s">
        <v>95</v>
      </c>
      <c r="C114" s="159"/>
      <c r="D114" s="159"/>
      <c r="E114" s="159"/>
      <c r="F114" s="160" t="n">
        <v>0.0042</v>
      </c>
      <c r="G114" s="161" t="n">
        <f aca="false">F47*F114</f>
        <v>5.701584</v>
      </c>
      <c r="H114" s="0"/>
      <c r="I114" s="0"/>
      <c r="J114" s="0"/>
      <c r="K114" s="0"/>
      <c r="L114" s="0"/>
      <c r="M114" s="0"/>
      <c r="N114" s="0"/>
      <c r="O114" s="0"/>
      <c r="P114" s="0"/>
    </row>
    <row r="115" customFormat="false" ht="14.25" hidden="false" customHeight="true" outlineLevel="0" collapsed="false">
      <c r="A115" s="140" t="s">
        <v>9</v>
      </c>
      <c r="B115" s="159" t="s">
        <v>96</v>
      </c>
      <c r="C115" s="159"/>
      <c r="D115" s="159"/>
      <c r="E115" s="159"/>
      <c r="F115" s="162" t="n">
        <v>0.0003</v>
      </c>
      <c r="G115" s="161" t="n">
        <f aca="false">F47*F115</f>
        <v>0.407256</v>
      </c>
      <c r="H115" s="0"/>
      <c r="I115" s="0"/>
      <c r="J115" s="0"/>
      <c r="K115" s="0"/>
      <c r="L115" s="0"/>
      <c r="M115" s="0"/>
      <c r="N115" s="0"/>
      <c r="O115" s="0"/>
      <c r="P115" s="0"/>
    </row>
    <row r="116" customFormat="false" ht="24" hidden="false" customHeight="true" outlineLevel="0" collapsed="false">
      <c r="A116" s="140" t="s">
        <v>12</v>
      </c>
      <c r="B116" s="159" t="s">
        <v>97</v>
      </c>
      <c r="C116" s="159"/>
      <c r="D116" s="159"/>
      <c r="E116" s="159"/>
      <c r="F116" s="162" t="n">
        <v>0.05</v>
      </c>
      <c r="G116" s="161" t="n">
        <f aca="false">F47*F116</f>
        <v>67.876</v>
      </c>
      <c r="H116" s="0"/>
      <c r="I116" s="0"/>
      <c r="J116" s="0"/>
      <c r="K116" s="0"/>
      <c r="L116" s="0"/>
      <c r="M116" s="0"/>
      <c r="N116" s="0"/>
      <c r="O116" s="0"/>
      <c r="P116" s="0"/>
    </row>
    <row r="117" customFormat="false" ht="14.25" hidden="false" customHeight="true" outlineLevel="0" collapsed="false">
      <c r="A117" s="140" t="s">
        <v>15</v>
      </c>
      <c r="B117" s="159" t="s">
        <v>98</v>
      </c>
      <c r="C117" s="159"/>
      <c r="D117" s="159"/>
      <c r="E117" s="159"/>
      <c r="F117" s="162" t="n">
        <v>0.0194</v>
      </c>
      <c r="G117" s="161" t="n">
        <f aca="false">F47*F117</f>
        <v>26.335888</v>
      </c>
      <c r="H117" s="0"/>
      <c r="I117" s="0"/>
      <c r="J117" s="0"/>
      <c r="K117" s="0"/>
      <c r="L117" s="0"/>
      <c r="M117" s="0"/>
      <c r="N117" s="0"/>
      <c r="O117" s="0"/>
      <c r="P117" s="0"/>
    </row>
    <row r="118" customFormat="false" ht="14.25" hidden="false" customHeight="true" outlineLevel="0" collapsed="false">
      <c r="A118" s="140" t="s">
        <v>66</v>
      </c>
      <c r="B118" s="159" t="s">
        <v>99</v>
      </c>
      <c r="C118" s="159"/>
      <c r="D118" s="159"/>
      <c r="E118" s="159"/>
      <c r="F118" s="162" t="n">
        <v>0.0072</v>
      </c>
      <c r="G118" s="163" t="n">
        <f aca="false">F47*F118</f>
        <v>9.774144</v>
      </c>
      <c r="H118" s="0"/>
      <c r="I118" s="0"/>
      <c r="J118" s="0"/>
      <c r="K118" s="0"/>
      <c r="L118" s="0"/>
      <c r="M118" s="0"/>
      <c r="N118" s="0"/>
      <c r="O118" s="0"/>
      <c r="P118" s="0"/>
    </row>
    <row r="119" customFormat="false" ht="12.75" hidden="false" customHeight="true" outlineLevel="0" collapsed="false">
      <c r="A119" s="164"/>
      <c r="B119" s="165" t="s">
        <v>100</v>
      </c>
      <c r="C119" s="165"/>
      <c r="D119" s="165"/>
      <c r="E119" s="165"/>
      <c r="F119" s="88" t="n">
        <f aca="false">F114+F115+F116+F117+F118</f>
        <v>0.0811</v>
      </c>
      <c r="G119" s="166" t="n">
        <f aca="false">SUM(G114:G118)</f>
        <v>110.094872</v>
      </c>
      <c r="H119" s="0"/>
      <c r="I119" s="78"/>
      <c r="J119" s="0"/>
      <c r="K119" s="0"/>
      <c r="L119" s="0"/>
      <c r="M119" s="0"/>
      <c r="N119" s="0"/>
      <c r="O119" s="0"/>
      <c r="P119" s="0"/>
    </row>
    <row r="120" customFormat="false" ht="12.75" hidden="false" customHeight="true" outlineLevel="0" collapsed="false">
      <c r="A120" s="79"/>
      <c r="B120" s="79"/>
      <c r="C120" s="79"/>
      <c r="D120" s="79"/>
      <c r="E120" s="79"/>
      <c r="F120" s="79"/>
      <c r="G120" s="79"/>
      <c r="H120" s="0"/>
      <c r="I120" s="0"/>
      <c r="J120" s="0"/>
      <c r="K120" s="0"/>
      <c r="L120" s="0"/>
      <c r="M120" s="0"/>
      <c r="N120" s="0"/>
      <c r="O120" s="0"/>
      <c r="P120" s="0"/>
    </row>
    <row r="121" customFormat="false" ht="12.75" hidden="false" customHeight="true" outlineLevel="0" collapsed="false">
      <c r="A121" s="74" t="s">
        <v>101</v>
      </c>
      <c r="B121" s="74"/>
      <c r="C121" s="74"/>
      <c r="D121" s="74"/>
      <c r="E121" s="74"/>
      <c r="F121" s="74"/>
      <c r="G121" s="74"/>
      <c r="H121" s="0"/>
      <c r="I121" s="0"/>
      <c r="J121" s="0"/>
      <c r="K121" s="0"/>
      <c r="L121" s="0"/>
      <c r="M121" s="0"/>
      <c r="N121" s="0"/>
      <c r="O121" s="0"/>
      <c r="P121" s="0"/>
    </row>
    <row r="122" customFormat="false" ht="32.5" hidden="false" customHeight="true" outlineLevel="0" collapsed="false">
      <c r="A122" s="153" t="s">
        <v>170</v>
      </c>
      <c r="B122" s="153"/>
      <c r="C122" s="153"/>
      <c r="D122" s="153"/>
      <c r="E122" s="153"/>
      <c r="F122" s="153"/>
      <c r="G122" s="153"/>
      <c r="H122" s="0"/>
      <c r="I122" s="0"/>
      <c r="J122" s="0"/>
      <c r="K122" s="0"/>
      <c r="L122" s="0"/>
      <c r="M122" s="0"/>
      <c r="N122" s="0"/>
      <c r="O122" s="0"/>
      <c r="P122" s="0"/>
    </row>
    <row r="123" customFormat="false" ht="16.85" hidden="false" customHeight="true" outlineLevel="0" collapsed="false">
      <c r="A123" s="44" t="s">
        <v>103</v>
      </c>
      <c r="B123" s="44"/>
      <c r="C123" s="44"/>
      <c r="D123" s="44"/>
      <c r="E123" s="44"/>
      <c r="F123" s="44"/>
      <c r="G123" s="44"/>
      <c r="H123" s="0"/>
      <c r="I123" s="0"/>
      <c r="J123" s="0"/>
      <c r="K123" s="0"/>
      <c r="L123" s="0"/>
      <c r="M123" s="0"/>
      <c r="N123" s="0"/>
      <c r="O123" s="0"/>
      <c r="P123" s="0"/>
    </row>
    <row r="124" customFormat="false" ht="12.8" hidden="false" customHeight="false" outlineLevel="0" collapsed="false">
      <c r="A124" s="22"/>
      <c r="B124" s="22"/>
      <c r="C124" s="22"/>
      <c r="D124" s="22"/>
      <c r="E124" s="22"/>
      <c r="F124" s="22"/>
      <c r="G124" s="22"/>
      <c r="H124" s="0"/>
      <c r="I124" s="0"/>
      <c r="J124" s="0"/>
      <c r="K124" s="0"/>
      <c r="L124" s="0"/>
      <c r="M124" s="0"/>
      <c r="N124" s="0"/>
      <c r="O124" s="0"/>
      <c r="P124" s="0"/>
    </row>
    <row r="125" customFormat="false" ht="12.75" hidden="false" customHeight="true" outlineLevel="0" collapsed="false">
      <c r="A125" s="53" t="s">
        <v>104</v>
      </c>
      <c r="B125" s="53"/>
      <c r="C125" s="53"/>
      <c r="D125" s="53"/>
      <c r="E125" s="53"/>
      <c r="F125" s="53"/>
      <c r="G125" s="131" t="n">
        <f aca="false">F47+F109+G119</f>
        <v>3011.989979648</v>
      </c>
      <c r="H125" s="0"/>
      <c r="I125" s="0"/>
      <c r="J125" s="0"/>
      <c r="K125" s="0"/>
      <c r="L125" s="0"/>
      <c r="M125" s="0"/>
      <c r="N125" s="0"/>
      <c r="O125" s="0"/>
      <c r="P125" s="0"/>
    </row>
    <row r="126" customFormat="false" ht="12.75" hidden="false" customHeight="true" outlineLevel="0" collapsed="false">
      <c r="A126" s="79"/>
      <c r="B126" s="79"/>
      <c r="C126" s="79"/>
      <c r="D126" s="79"/>
      <c r="E126" s="79"/>
      <c r="F126" s="79"/>
      <c r="G126" s="79"/>
      <c r="H126" s="0"/>
      <c r="I126" s="0"/>
      <c r="J126" s="0"/>
      <c r="K126" s="0"/>
      <c r="L126" s="0"/>
      <c r="M126" s="0"/>
      <c r="N126" s="0"/>
      <c r="O126" s="0"/>
      <c r="P126" s="0"/>
    </row>
    <row r="127" customFormat="false" ht="12.75" hidden="false" customHeight="true" outlineLevel="0" collapsed="false">
      <c r="A127" s="73" t="s">
        <v>105</v>
      </c>
      <c r="B127" s="73"/>
      <c r="C127" s="73"/>
      <c r="D127" s="73"/>
      <c r="E127" s="73"/>
      <c r="F127" s="73"/>
      <c r="G127" s="73"/>
      <c r="H127" s="0"/>
      <c r="I127" s="0"/>
      <c r="J127" s="0"/>
      <c r="K127" s="0"/>
      <c r="L127" s="0"/>
      <c r="M127" s="0"/>
      <c r="N127" s="0"/>
      <c r="O127" s="0"/>
      <c r="P127" s="0"/>
    </row>
    <row r="128" customFormat="false" ht="13.8" hidden="false" customHeight="true" outlineLevel="0" collapsed="false">
      <c r="A128" s="46" t="s">
        <v>106</v>
      </c>
      <c r="B128" s="46" t="s">
        <v>107</v>
      </c>
      <c r="C128" s="46"/>
      <c r="D128" s="46"/>
      <c r="E128" s="46"/>
      <c r="F128" s="81" t="s">
        <v>49</v>
      </c>
      <c r="G128" s="46" t="s">
        <v>40</v>
      </c>
      <c r="H128" s="0"/>
      <c r="I128" s="0"/>
      <c r="J128" s="0"/>
      <c r="K128" s="0"/>
      <c r="L128" s="0"/>
      <c r="M128" s="0"/>
      <c r="N128" s="0"/>
      <c r="O128" s="0"/>
      <c r="P128" s="0"/>
    </row>
    <row r="129" customFormat="false" ht="13.8" hidden="false" customHeight="true" outlineLevel="0" collapsed="false">
      <c r="A129" s="28" t="s">
        <v>7</v>
      </c>
      <c r="B129" s="6" t="s">
        <v>108</v>
      </c>
      <c r="C129" s="6"/>
      <c r="D129" s="6"/>
      <c r="E129" s="6"/>
      <c r="F129" s="75" t="n">
        <v>0.0833</v>
      </c>
      <c r="G129" s="29" t="n">
        <f aca="false">G125*F129</f>
        <v>250.898765304678</v>
      </c>
      <c r="H129" s="0"/>
      <c r="I129" s="0"/>
      <c r="J129" s="0"/>
      <c r="K129" s="0"/>
      <c r="L129" s="0"/>
      <c r="M129" s="0"/>
      <c r="N129" s="0"/>
      <c r="O129" s="0"/>
      <c r="P129" s="0"/>
    </row>
    <row r="130" customFormat="false" ht="13.2" hidden="false" customHeight="true" outlineLevel="0" collapsed="false">
      <c r="A130" s="38" t="s">
        <v>9</v>
      </c>
      <c r="B130" s="47" t="s">
        <v>109</v>
      </c>
      <c r="C130" s="47"/>
      <c r="D130" s="47"/>
      <c r="E130" s="47"/>
      <c r="F130" s="48" t="n">
        <v>0.0166</v>
      </c>
      <c r="G130" s="154" t="n">
        <f aca="false">G125*F130</f>
        <v>49.9990336621568</v>
      </c>
      <c r="H130" s="0"/>
      <c r="I130" s="0"/>
      <c r="J130" s="0"/>
      <c r="K130" s="0"/>
      <c r="L130" s="0"/>
      <c r="M130" s="0"/>
      <c r="N130" s="0"/>
      <c r="O130" s="0"/>
      <c r="P130" s="0"/>
    </row>
    <row r="131" customFormat="false" ht="12.75" hidden="false" customHeight="true" outlineLevel="0" collapsed="false">
      <c r="A131" s="38" t="s">
        <v>12</v>
      </c>
      <c r="B131" s="47" t="s">
        <v>110</v>
      </c>
      <c r="C131" s="47"/>
      <c r="D131" s="47"/>
      <c r="E131" s="47"/>
      <c r="F131" s="48" t="n">
        <v>0.0002</v>
      </c>
      <c r="G131" s="154" t="n">
        <f aca="false">G125*F131</f>
        <v>0.6023979959296</v>
      </c>
      <c r="H131" s="0"/>
      <c r="I131" s="0"/>
      <c r="J131" s="0"/>
      <c r="K131" s="0"/>
      <c r="L131" s="0"/>
      <c r="M131" s="0"/>
      <c r="N131" s="0"/>
      <c r="O131" s="0"/>
      <c r="P131" s="0"/>
    </row>
    <row r="132" customFormat="false" ht="14.25" hidden="false" customHeight="true" outlineLevel="0" collapsed="false">
      <c r="A132" s="38" t="s">
        <v>15</v>
      </c>
      <c r="B132" s="47" t="s">
        <v>111</v>
      </c>
      <c r="C132" s="47"/>
      <c r="D132" s="47"/>
      <c r="E132" s="47"/>
      <c r="F132" s="48" t="n">
        <v>0.0003</v>
      </c>
      <c r="G132" s="154" t="n">
        <f aca="false">G125*F132</f>
        <v>0.9035969938944</v>
      </c>
      <c r="H132" s="0"/>
      <c r="I132" s="0"/>
      <c r="J132" s="0"/>
      <c r="K132" s="0"/>
      <c r="L132" s="0"/>
      <c r="M132" s="0"/>
      <c r="N132" s="0"/>
      <c r="O132" s="0"/>
      <c r="P132" s="0"/>
    </row>
    <row r="133" customFormat="false" ht="12.75" hidden="false" customHeight="true" outlineLevel="0" collapsed="false">
      <c r="A133" s="38" t="s">
        <v>66</v>
      </c>
      <c r="B133" s="47" t="s">
        <v>112</v>
      </c>
      <c r="C133" s="47"/>
      <c r="D133" s="47"/>
      <c r="E133" s="47"/>
      <c r="F133" s="48" t="n">
        <v>0.0028</v>
      </c>
      <c r="G133" s="154" t="n">
        <f aca="false">G125*F133</f>
        <v>8.4335719430144</v>
      </c>
      <c r="H133" s="0"/>
      <c r="I133" s="0"/>
      <c r="J133" s="0"/>
      <c r="K133" s="0"/>
      <c r="L133" s="0"/>
      <c r="M133" s="0"/>
      <c r="N133" s="0"/>
      <c r="O133" s="0"/>
      <c r="P133" s="0"/>
    </row>
    <row r="134" customFormat="false" ht="14.25" hidden="false" customHeight="true" outlineLevel="0" collapsed="false">
      <c r="A134" s="38" t="s">
        <v>68</v>
      </c>
      <c r="B134" s="47" t="s">
        <v>113</v>
      </c>
      <c r="C134" s="47"/>
      <c r="D134" s="47"/>
      <c r="E134" s="47"/>
      <c r="F134" s="48" t="n">
        <v>0</v>
      </c>
      <c r="G134" s="154" t="n">
        <f aca="false">G125*F134</f>
        <v>0</v>
      </c>
      <c r="H134" s="0"/>
      <c r="I134" s="0"/>
      <c r="J134" s="0"/>
      <c r="K134" s="0"/>
      <c r="L134" s="0"/>
      <c r="M134" s="0"/>
      <c r="N134" s="0"/>
      <c r="O134" s="0"/>
      <c r="P134" s="0"/>
    </row>
    <row r="135" customFormat="false" ht="14.25" hidden="false" customHeight="true" outlineLevel="0" collapsed="false">
      <c r="A135" s="77"/>
      <c r="B135" s="57" t="s">
        <v>100</v>
      </c>
      <c r="C135" s="57"/>
      <c r="D135" s="57"/>
      <c r="E135" s="57"/>
      <c r="F135" s="61" t="n">
        <f aca="false">F129+F130+F131+F132+F133+F134</f>
        <v>0.1032</v>
      </c>
      <c r="G135" s="155" t="n">
        <f aca="false">G129+G130+G131+G132+G133+G134</f>
        <v>310.837365899674</v>
      </c>
      <c r="H135" s="0"/>
      <c r="I135" s="0"/>
      <c r="J135" s="0"/>
      <c r="K135" s="0"/>
      <c r="L135" s="0"/>
      <c r="M135" s="0"/>
      <c r="N135" s="0"/>
      <c r="O135" s="0"/>
      <c r="P135" s="0"/>
    </row>
    <row r="136" customFormat="false" ht="12.75" hidden="false" customHeight="true" outlineLevel="0" collapsed="false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</row>
    <row r="137" customFormat="false" ht="12.75" hidden="false" customHeight="true" outlineLevel="0" collapsed="false">
      <c r="A137" s="44" t="s">
        <v>114</v>
      </c>
      <c r="B137" s="44"/>
      <c r="C137" s="44"/>
      <c r="D137" s="44"/>
      <c r="E137" s="44"/>
      <c r="F137" s="44"/>
      <c r="G137" s="44"/>
      <c r="H137" s="0"/>
      <c r="I137" s="0"/>
      <c r="J137" s="0"/>
      <c r="K137" s="0"/>
      <c r="L137" s="0"/>
      <c r="M137" s="0"/>
      <c r="N137" s="0"/>
      <c r="O137" s="0"/>
      <c r="P137" s="0"/>
    </row>
    <row r="138" customFormat="false" ht="14.25" hidden="false" customHeight="true" outlineLevel="0" collapsed="false">
      <c r="A138" s="44"/>
      <c r="B138" s="44"/>
      <c r="C138" s="44"/>
      <c r="D138" s="44"/>
      <c r="E138" s="44"/>
      <c r="F138" s="44"/>
      <c r="G138" s="44"/>
      <c r="H138" s="0"/>
      <c r="I138" s="0"/>
      <c r="J138" s="0"/>
      <c r="K138" s="0"/>
      <c r="L138" s="0"/>
      <c r="M138" s="0"/>
      <c r="N138" s="0"/>
      <c r="O138" s="0"/>
      <c r="P138" s="0"/>
    </row>
    <row r="139" customFormat="false" ht="14.25" hidden="false" customHeight="true" outlineLevel="0" collapsed="false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</row>
    <row r="140" customFormat="false" ht="14.25" hidden="false" customHeight="true" outlineLevel="0" collapsed="false">
      <c r="A140" s="73" t="s">
        <v>115</v>
      </c>
      <c r="B140" s="73"/>
      <c r="C140" s="73"/>
      <c r="D140" s="73"/>
      <c r="E140" s="73"/>
      <c r="F140" s="73"/>
      <c r="G140" s="73"/>
      <c r="H140" s="0"/>
      <c r="I140" s="0"/>
      <c r="J140" s="0"/>
      <c r="K140" s="0"/>
      <c r="L140" s="0"/>
      <c r="M140" s="0"/>
      <c r="N140" s="0"/>
      <c r="O140" s="0"/>
      <c r="P140" s="0"/>
    </row>
    <row r="141" customFormat="false" ht="14.25" hidden="false" customHeight="true" outlineLevel="0" collapsed="false">
      <c r="A141" s="79"/>
      <c r="B141" s="79"/>
      <c r="C141" s="79"/>
      <c r="D141" s="79"/>
      <c r="E141" s="79"/>
      <c r="F141" s="79"/>
      <c r="G141" s="79"/>
      <c r="H141" s="0"/>
      <c r="I141" s="0"/>
      <c r="J141" s="0"/>
      <c r="K141" s="0"/>
      <c r="L141" s="0"/>
      <c r="M141" s="0"/>
      <c r="N141" s="0"/>
      <c r="O141" s="0"/>
      <c r="P141" s="0"/>
    </row>
    <row r="142" customFormat="false" ht="14.25" hidden="false" customHeight="true" outlineLevel="0" collapsed="false">
      <c r="A142" s="46" t="s">
        <v>116</v>
      </c>
      <c r="B142" s="46" t="s">
        <v>117</v>
      </c>
      <c r="C142" s="46"/>
      <c r="D142" s="46"/>
      <c r="E142" s="46"/>
      <c r="F142" s="81" t="s">
        <v>49</v>
      </c>
      <c r="G142" s="46" t="s">
        <v>40</v>
      </c>
      <c r="H142" s="0"/>
      <c r="I142" s="0"/>
      <c r="J142" s="0"/>
      <c r="K142" s="0"/>
      <c r="L142" s="0"/>
      <c r="M142" s="0"/>
      <c r="N142" s="0"/>
      <c r="O142" s="0"/>
      <c r="P142" s="0"/>
    </row>
    <row r="143" customFormat="false" ht="14.25" hidden="false" customHeight="true" outlineLevel="0" collapsed="false">
      <c r="A143" s="38" t="s">
        <v>7</v>
      </c>
      <c r="B143" s="47" t="s">
        <v>118</v>
      </c>
      <c r="C143" s="47"/>
      <c r="D143" s="47"/>
      <c r="E143" s="47"/>
      <c r="F143" s="48" t="n">
        <v>0</v>
      </c>
      <c r="G143" s="154" t="n">
        <f aca="false">G125*F143</f>
        <v>0</v>
      </c>
      <c r="H143" s="0"/>
      <c r="I143" s="0"/>
      <c r="J143" s="0"/>
      <c r="K143" s="0"/>
      <c r="L143" s="0"/>
      <c r="M143" s="0"/>
      <c r="N143" s="0"/>
      <c r="O143" s="0"/>
      <c r="P143" s="0"/>
    </row>
    <row r="144" customFormat="false" ht="14.25" hidden="false" customHeight="true" outlineLevel="0" collapsed="false">
      <c r="A144" s="37" t="s">
        <v>52</v>
      </c>
      <c r="B144" s="37"/>
      <c r="C144" s="37"/>
      <c r="D144" s="37"/>
      <c r="E144" s="37"/>
      <c r="F144" s="61" t="n">
        <f aca="false">F143</f>
        <v>0</v>
      </c>
      <c r="G144" s="155" t="n">
        <f aca="false">G143</f>
        <v>0</v>
      </c>
      <c r="H144" s="0"/>
      <c r="I144" s="0"/>
      <c r="J144" s="0"/>
      <c r="K144" s="0"/>
      <c r="L144" s="0"/>
      <c r="M144" s="0"/>
      <c r="N144" s="0"/>
      <c r="O144" s="0"/>
      <c r="P144" s="0"/>
    </row>
    <row r="145" customFormat="false" ht="14.25" hidden="false" customHeight="true" outlineLevel="0" collapsed="false">
      <c r="A145" s="90"/>
      <c r="B145" s="7"/>
      <c r="C145" s="7"/>
      <c r="D145" s="7"/>
      <c r="E145" s="7"/>
      <c r="F145" s="91"/>
      <c r="G145" s="70"/>
      <c r="H145" s="0"/>
      <c r="I145" s="92"/>
      <c r="J145" s="92"/>
      <c r="K145" s="93"/>
      <c r="L145" s="92"/>
      <c r="M145" s="94"/>
      <c r="N145" s="92"/>
      <c r="O145" s="92"/>
      <c r="P145" s="93"/>
    </row>
    <row r="146" customFormat="false" ht="14.25" hidden="false" customHeight="true" outlineLevel="0" collapsed="false">
      <c r="A146" s="44" t="s">
        <v>119</v>
      </c>
      <c r="B146" s="44"/>
      <c r="C146" s="44"/>
      <c r="D146" s="44"/>
      <c r="E146" s="44"/>
      <c r="F146" s="44"/>
      <c r="G146" s="44"/>
      <c r="H146" s="0"/>
      <c r="I146" s="92"/>
      <c r="J146" s="92"/>
      <c r="K146" s="93"/>
      <c r="L146" s="92"/>
      <c r="M146" s="94"/>
      <c r="N146" s="92"/>
      <c r="O146" s="92"/>
      <c r="P146" s="93"/>
    </row>
    <row r="147" customFormat="false" ht="14.25" hidden="false" customHeight="true" outlineLevel="0" collapsed="false">
      <c r="A147" s="44"/>
      <c r="B147" s="44"/>
      <c r="C147" s="44"/>
      <c r="D147" s="44"/>
      <c r="E147" s="44"/>
      <c r="F147" s="44"/>
      <c r="G147" s="44"/>
      <c r="H147" s="0"/>
      <c r="I147" s="92"/>
      <c r="J147" s="92"/>
      <c r="K147" s="93"/>
      <c r="L147" s="92"/>
      <c r="M147" s="94"/>
      <c r="N147" s="92"/>
      <c r="O147" s="92"/>
      <c r="P147" s="93"/>
    </row>
    <row r="148" customFormat="false" ht="14.25" hidden="false" customHeight="true" outlineLevel="0" collapsed="false">
      <c r="A148" s="90"/>
      <c r="B148" s="7"/>
      <c r="C148" s="7"/>
      <c r="D148" s="7"/>
      <c r="E148" s="7"/>
      <c r="F148" s="91"/>
      <c r="G148" s="70"/>
      <c r="H148" s="0"/>
      <c r="I148" s="92"/>
      <c r="J148" s="92"/>
      <c r="K148" s="93"/>
      <c r="L148" s="92"/>
      <c r="M148" s="94"/>
      <c r="N148" s="92"/>
      <c r="O148" s="92"/>
      <c r="P148" s="93"/>
    </row>
    <row r="149" customFormat="false" ht="14.25" hidden="false" customHeight="true" outlineLevel="0" collapsed="false">
      <c r="A149" s="21" t="s">
        <v>120</v>
      </c>
      <c r="B149" s="21"/>
      <c r="C149" s="21"/>
      <c r="D149" s="21"/>
      <c r="E149" s="21"/>
      <c r="F149" s="21"/>
      <c r="G149" s="21"/>
      <c r="H149" s="0"/>
      <c r="I149" s="92"/>
      <c r="J149" s="92"/>
      <c r="K149" s="93"/>
      <c r="L149" s="92"/>
      <c r="M149" s="94"/>
      <c r="N149" s="92"/>
      <c r="O149" s="92"/>
      <c r="P149" s="93"/>
    </row>
    <row r="150" customFormat="false" ht="14.25" hidden="false" customHeight="true" outlineLevel="0" collapsed="false">
      <c r="A150" s="22"/>
      <c r="B150" s="22"/>
      <c r="C150" s="22"/>
      <c r="D150" s="22"/>
      <c r="E150" s="22"/>
      <c r="F150" s="22"/>
      <c r="G150" s="22"/>
      <c r="H150" s="0"/>
      <c r="I150" s="92"/>
      <c r="J150" s="92"/>
      <c r="K150" s="93"/>
      <c r="L150" s="92"/>
      <c r="M150" s="94"/>
      <c r="N150" s="92"/>
      <c r="O150" s="92"/>
      <c r="P150" s="93"/>
    </row>
    <row r="151" customFormat="false" ht="14.25" hidden="false" customHeight="true" outlineLevel="0" collapsed="false">
      <c r="A151" s="95"/>
      <c r="B151" s="95"/>
      <c r="C151" s="95"/>
      <c r="D151" s="95"/>
      <c r="E151" s="95"/>
      <c r="F151" s="95"/>
      <c r="G151" s="95"/>
      <c r="H151" s="0"/>
      <c r="I151" s="92"/>
      <c r="J151" s="92"/>
      <c r="K151" s="93"/>
      <c r="L151" s="92"/>
      <c r="M151" s="94"/>
      <c r="N151" s="92"/>
      <c r="O151" s="92"/>
      <c r="P151" s="93"/>
    </row>
    <row r="152" customFormat="false" ht="14.25" hidden="false" customHeight="true" outlineLevel="0" collapsed="false">
      <c r="A152" s="46" t="n">
        <v>4</v>
      </c>
      <c r="B152" s="2" t="s">
        <v>121</v>
      </c>
      <c r="C152" s="2"/>
      <c r="D152" s="2"/>
      <c r="E152" s="2"/>
      <c r="F152" s="37" t="s">
        <v>49</v>
      </c>
      <c r="G152" s="46" t="s">
        <v>40</v>
      </c>
      <c r="H152" s="0"/>
      <c r="I152" s="92"/>
      <c r="J152" s="92"/>
      <c r="K152" s="93"/>
      <c r="L152" s="92"/>
      <c r="M152" s="94"/>
      <c r="N152" s="92"/>
      <c r="O152" s="92"/>
      <c r="P152" s="93"/>
    </row>
    <row r="153" customFormat="false" ht="14.25" hidden="false" customHeight="true" outlineLevel="0" collapsed="false">
      <c r="A153" s="38" t="s">
        <v>106</v>
      </c>
      <c r="B153" s="47" t="s">
        <v>107</v>
      </c>
      <c r="C153" s="47"/>
      <c r="D153" s="47"/>
      <c r="E153" s="47"/>
      <c r="F153" s="48" t="n">
        <v>0.1032</v>
      </c>
      <c r="G153" s="154" t="n">
        <f aca="false">G135</f>
        <v>310.837365899674</v>
      </c>
      <c r="H153" s="0"/>
      <c r="I153" s="92"/>
      <c r="J153" s="92"/>
      <c r="K153" s="93"/>
      <c r="L153" s="92"/>
      <c r="M153" s="94"/>
      <c r="N153" s="92"/>
      <c r="O153" s="92"/>
      <c r="P153" s="93"/>
    </row>
    <row r="154" customFormat="false" ht="14.25" hidden="false" customHeight="true" outlineLevel="0" collapsed="false">
      <c r="A154" s="38" t="s">
        <v>116</v>
      </c>
      <c r="B154" s="47" t="s">
        <v>117</v>
      </c>
      <c r="C154" s="47"/>
      <c r="D154" s="47"/>
      <c r="E154" s="47"/>
      <c r="F154" s="48" t="n">
        <v>0</v>
      </c>
      <c r="G154" s="154" t="n">
        <f aca="false">G144</f>
        <v>0</v>
      </c>
      <c r="H154" s="0"/>
      <c r="I154" s="92"/>
      <c r="J154" s="92"/>
      <c r="K154" s="93"/>
      <c r="L154" s="92"/>
      <c r="M154" s="94"/>
      <c r="N154" s="92"/>
      <c r="O154" s="92"/>
      <c r="P154" s="93"/>
    </row>
    <row r="155" customFormat="false" ht="14.25" hidden="false" customHeight="true" outlineLevel="0" collapsed="false">
      <c r="A155" s="77"/>
      <c r="B155" s="57" t="s">
        <v>100</v>
      </c>
      <c r="C155" s="57"/>
      <c r="D155" s="57"/>
      <c r="E155" s="57"/>
      <c r="F155" s="61" t="n">
        <f aca="false">F153+F154</f>
        <v>0.1032</v>
      </c>
      <c r="G155" s="155" t="n">
        <f aca="false">G153+G154</f>
        <v>310.837365899674</v>
      </c>
      <c r="H155" s="0"/>
      <c r="I155" s="92"/>
      <c r="J155" s="92"/>
      <c r="K155" s="93"/>
      <c r="L155" s="92"/>
      <c r="M155" s="94"/>
      <c r="N155" s="92"/>
      <c r="O155" s="92"/>
      <c r="P155" s="93"/>
    </row>
    <row r="156" customFormat="false" ht="14.25" hidden="false" customHeight="true" outlineLevel="0" collapsed="false">
      <c r="A156" s="0"/>
      <c r="B156" s="0"/>
      <c r="C156" s="0"/>
      <c r="D156" s="0"/>
      <c r="E156" s="0"/>
      <c r="F156" s="0"/>
      <c r="G156" s="0"/>
      <c r="H156" s="0"/>
      <c r="I156" s="92"/>
      <c r="J156" s="92"/>
      <c r="K156" s="93"/>
      <c r="L156" s="92"/>
      <c r="M156" s="94"/>
      <c r="N156" s="92"/>
      <c r="O156" s="92"/>
      <c r="P156" s="93"/>
    </row>
    <row r="157" customFormat="false" ht="14.25" hidden="false" customHeight="true" outlineLevel="0" collapsed="false">
      <c r="A157" s="74" t="s">
        <v>122</v>
      </c>
      <c r="B157" s="74"/>
      <c r="C157" s="74"/>
      <c r="D157" s="74"/>
      <c r="E157" s="74"/>
      <c r="F157" s="74"/>
      <c r="G157" s="74"/>
      <c r="H157" s="0"/>
      <c r="I157" s="92"/>
      <c r="J157" s="92"/>
      <c r="K157" s="93"/>
      <c r="L157" s="92"/>
      <c r="M157" s="94"/>
      <c r="N157" s="92"/>
      <c r="O157" s="92"/>
      <c r="P157" s="93"/>
    </row>
    <row r="158" customFormat="false" ht="14.25" hidden="false" customHeight="true" outlineLevel="0" collapsed="false">
      <c r="A158" s="73"/>
      <c r="B158" s="73"/>
      <c r="C158" s="73"/>
      <c r="D158" s="73"/>
      <c r="E158" s="73"/>
      <c r="F158" s="73"/>
      <c r="G158" s="73"/>
      <c r="H158" s="0"/>
      <c r="I158" s="92"/>
      <c r="J158" s="92"/>
      <c r="K158" s="93"/>
      <c r="L158" s="92"/>
      <c r="M158" s="94"/>
      <c r="N158" s="92"/>
      <c r="O158" s="92"/>
      <c r="P158" s="93"/>
    </row>
    <row r="159" customFormat="false" ht="12.75" hidden="false" customHeight="true" outlineLevel="0" collapsed="false">
      <c r="A159" s="0"/>
      <c r="B159" s="0"/>
      <c r="C159" s="0"/>
      <c r="D159" s="0"/>
      <c r="E159" s="0"/>
      <c r="F159" s="0"/>
      <c r="G159" s="0"/>
      <c r="H159" s="0"/>
      <c r="I159" s="92"/>
      <c r="J159" s="92"/>
      <c r="K159" s="93"/>
      <c r="L159" s="92"/>
      <c r="M159" s="94"/>
      <c r="N159" s="92"/>
      <c r="O159" s="92"/>
      <c r="P159" s="93"/>
    </row>
    <row r="160" customFormat="false" ht="12.75" hidden="false" customHeight="true" outlineLevel="0" collapsed="false">
      <c r="A160" s="37" t="n">
        <v>5</v>
      </c>
      <c r="B160" s="37" t="s">
        <v>123</v>
      </c>
      <c r="C160" s="37"/>
      <c r="D160" s="37"/>
      <c r="E160" s="37"/>
      <c r="F160" s="37" t="s">
        <v>40</v>
      </c>
      <c r="G160" s="37"/>
      <c r="H160" s="0"/>
      <c r="I160" s="92"/>
      <c r="J160" s="92"/>
      <c r="K160" s="93"/>
      <c r="L160" s="92"/>
      <c r="M160" s="4"/>
      <c r="N160" s="92"/>
      <c r="O160" s="92"/>
      <c r="P160" s="93"/>
    </row>
    <row r="161" customFormat="false" ht="12.75" hidden="false" customHeight="true" outlineLevel="0" collapsed="false">
      <c r="A161" s="28" t="s">
        <v>7</v>
      </c>
      <c r="B161" s="6" t="s">
        <v>124</v>
      </c>
      <c r="C161" s="6"/>
      <c r="D161" s="6"/>
      <c r="E161" s="6"/>
      <c r="F161" s="29" t="n">
        <v>26.37</v>
      </c>
      <c r="G161" s="29" t="n">
        <f aca="false">SUM(F161:F164,F161:F161)</f>
        <v>859.91</v>
      </c>
      <c r="H161" s="93"/>
      <c r="I161" s="0"/>
      <c r="J161" s="92"/>
      <c r="K161" s="93"/>
      <c r="L161" s="92"/>
      <c r="M161" s="0"/>
      <c r="N161" s="0"/>
      <c r="O161" s="0"/>
      <c r="P161" s="100"/>
    </row>
    <row r="162" customFormat="false" ht="12.75" hidden="false" customHeight="true" outlineLevel="0" collapsed="false">
      <c r="A162" s="28" t="s">
        <v>9</v>
      </c>
      <c r="B162" s="6" t="s">
        <v>125</v>
      </c>
      <c r="C162" s="6"/>
      <c r="D162" s="6"/>
      <c r="E162" s="6"/>
      <c r="F162" s="29" t="n">
        <v>483.2</v>
      </c>
      <c r="G162" s="29" t="n">
        <f aca="false">SUM(F161:F164,F161:F161,F162:F162)</f>
        <v>1343.11</v>
      </c>
      <c r="H162" s="101"/>
      <c r="I162" s="93"/>
      <c r="J162" s="92"/>
      <c r="K162" s="93"/>
      <c r="L162" s="92"/>
      <c r="M162" s="0"/>
      <c r="N162" s="0"/>
      <c r="O162" s="0"/>
      <c r="P162" s="0"/>
    </row>
    <row r="163" customFormat="false" ht="12.75" hidden="false" customHeight="true" outlineLevel="0" collapsed="false">
      <c r="A163" s="28" t="s">
        <v>12</v>
      </c>
      <c r="B163" s="167" t="s">
        <v>126</v>
      </c>
      <c r="C163" s="167"/>
      <c r="D163" s="167"/>
      <c r="E163" s="167"/>
      <c r="F163" s="29" t="n">
        <v>4.99</v>
      </c>
      <c r="G163" s="29" t="n">
        <f aca="false">SUM(F161:F164,F161:F161,F162:F162,F163:F163)</f>
        <v>1348.1</v>
      </c>
      <c r="H163" s="93"/>
      <c r="I163" s="0"/>
      <c r="J163" s="92"/>
      <c r="K163" s="93"/>
      <c r="L163" s="92"/>
      <c r="M163" s="94"/>
      <c r="N163" s="92"/>
      <c r="O163" s="93"/>
      <c r="P163" s="93"/>
    </row>
    <row r="164" customFormat="false" ht="12.75" hidden="false" customHeight="true" outlineLevel="0" collapsed="false">
      <c r="A164" s="28" t="s">
        <v>15</v>
      </c>
      <c r="B164" s="167" t="s">
        <v>127</v>
      </c>
      <c r="C164" s="167"/>
      <c r="D164" s="167"/>
      <c r="E164" s="167"/>
      <c r="F164" s="29" t="n">
        <v>318.98</v>
      </c>
      <c r="G164" s="29" t="n">
        <f aca="false">SUM(F161:F164,F161:F161,F162:F162,F163:F163,F164:F164)</f>
        <v>1667.08</v>
      </c>
      <c r="H164" s="0"/>
      <c r="I164" s="0"/>
      <c r="J164" s="92"/>
      <c r="K164" s="93"/>
      <c r="L164" s="92"/>
      <c r="M164" s="94"/>
      <c r="N164" s="92"/>
      <c r="O164" s="93"/>
      <c r="P164" s="93"/>
    </row>
    <row r="165" customFormat="false" ht="12.75" hidden="false" customHeight="true" outlineLevel="0" collapsed="false">
      <c r="A165" s="102"/>
      <c r="B165" s="103" t="s">
        <v>42</v>
      </c>
      <c r="C165" s="103"/>
      <c r="D165" s="103"/>
      <c r="E165" s="103"/>
      <c r="F165" s="168" t="n">
        <f aca="false">SUM(F161:F164)</f>
        <v>833.54</v>
      </c>
      <c r="G165" s="168" t="n">
        <f aca="false">SUM(F161:F164,F161:F161,F162:F162,F163:F163,F164:F164,F165:F165)</f>
        <v>2500.62</v>
      </c>
      <c r="H165" s="0"/>
      <c r="I165" s="0"/>
      <c r="J165" s="92"/>
      <c r="K165" s="93"/>
      <c r="L165" s="92"/>
      <c r="M165" s="94"/>
      <c r="N165" s="92"/>
      <c r="O165" s="93"/>
      <c r="P165" s="93"/>
    </row>
    <row r="166" customFormat="false" ht="12.75" hidden="false" customHeight="true" outlineLevel="0" collapsed="false">
      <c r="A166" s="0"/>
      <c r="B166" s="0"/>
      <c r="C166" s="0"/>
      <c r="D166" s="0"/>
      <c r="E166" s="0"/>
      <c r="F166" s="0"/>
      <c r="G166" s="0"/>
      <c r="H166" s="0"/>
      <c r="I166" s="92"/>
      <c r="J166" s="92"/>
      <c r="K166" s="93"/>
      <c r="L166" s="92"/>
      <c r="M166" s="94"/>
      <c r="N166" s="92"/>
      <c r="O166" s="93"/>
      <c r="P166" s="93"/>
    </row>
    <row r="167" customFormat="false" ht="12.75" hidden="false" customHeight="true" outlineLevel="0" collapsed="false">
      <c r="A167" s="22" t="s">
        <v>128</v>
      </c>
      <c r="B167" s="22"/>
      <c r="C167" s="22"/>
      <c r="D167" s="22"/>
      <c r="E167" s="22"/>
      <c r="F167" s="22"/>
      <c r="G167" s="22"/>
      <c r="H167" s="0"/>
      <c r="I167" s="92"/>
      <c r="J167" s="92"/>
      <c r="K167" s="93"/>
      <c r="L167" s="92"/>
      <c r="M167" s="94"/>
      <c r="N167" s="92"/>
      <c r="O167" s="93"/>
      <c r="P167" s="93"/>
    </row>
    <row r="168" customFormat="false" ht="12.75" hidden="false" customHeight="true" outlineLevel="0" collapsed="false">
      <c r="A168" s="22"/>
      <c r="B168" s="22"/>
      <c r="C168" s="22"/>
      <c r="D168" s="22"/>
      <c r="E168" s="22"/>
      <c r="F168" s="22"/>
      <c r="G168" s="22"/>
      <c r="H168" s="0"/>
      <c r="I168" s="92"/>
      <c r="J168" s="92"/>
      <c r="K168" s="93"/>
      <c r="L168" s="92"/>
      <c r="M168" s="94"/>
      <c r="N168" s="92"/>
      <c r="O168" s="93"/>
      <c r="P168" s="93"/>
    </row>
    <row r="169" customFormat="false" ht="12.75" hidden="false" customHeight="true" outlineLevel="0" collapsed="false">
      <c r="A169" s="105"/>
      <c r="B169" s="0"/>
      <c r="C169" s="0"/>
      <c r="D169" s="0"/>
      <c r="E169" s="0"/>
      <c r="F169" s="0"/>
      <c r="G169" s="0"/>
      <c r="H169" s="0"/>
      <c r="I169" s="92"/>
      <c r="J169" s="92"/>
      <c r="K169" s="93"/>
      <c r="L169" s="92"/>
      <c r="M169" s="94"/>
      <c r="N169" s="92"/>
      <c r="O169" s="93"/>
      <c r="P169" s="93"/>
    </row>
    <row r="170" customFormat="false" ht="12.75" hidden="false" customHeight="true" outlineLevel="0" collapsed="false">
      <c r="A170" s="105"/>
      <c r="B170" s="0"/>
      <c r="C170" s="0"/>
      <c r="D170" s="0"/>
      <c r="E170" s="0"/>
      <c r="F170" s="0"/>
      <c r="G170" s="0"/>
      <c r="H170" s="0"/>
      <c r="I170" s="92"/>
      <c r="J170" s="92"/>
      <c r="K170" s="93"/>
      <c r="L170" s="92"/>
      <c r="M170" s="94"/>
      <c r="N170" s="92"/>
      <c r="O170" s="93"/>
      <c r="P170" s="93"/>
    </row>
    <row r="171" customFormat="false" ht="12.75" hidden="false" customHeight="true" outlineLevel="0" collapsed="false">
      <c r="A171" s="106" t="s">
        <v>129</v>
      </c>
      <c r="B171" s="106"/>
      <c r="C171" s="106"/>
      <c r="D171" s="106"/>
      <c r="E171" s="106"/>
      <c r="F171" s="106"/>
      <c r="G171" s="106"/>
      <c r="H171" s="0"/>
      <c r="I171" s="92"/>
      <c r="J171" s="92"/>
      <c r="K171" s="93"/>
      <c r="L171" s="92"/>
      <c r="M171" s="94"/>
      <c r="N171" s="92"/>
      <c r="O171" s="93"/>
      <c r="P171" s="93"/>
    </row>
    <row r="172" customFormat="false" ht="12.75" hidden="false" customHeight="true" outlineLevel="0" collapsed="false">
      <c r="A172" s="107"/>
      <c r="B172" s="107"/>
      <c r="C172" s="107"/>
      <c r="D172" s="107"/>
      <c r="E172" s="107"/>
      <c r="F172" s="107"/>
      <c r="G172" s="107"/>
      <c r="H172" s="0"/>
      <c r="I172" s="92"/>
      <c r="J172" s="92"/>
      <c r="K172" s="93"/>
      <c r="L172" s="92"/>
      <c r="M172" s="94"/>
      <c r="N172" s="92"/>
      <c r="O172" s="93"/>
      <c r="P172" s="93"/>
    </row>
    <row r="173" customFormat="false" ht="12.75" hidden="false" customHeight="true" outlineLevel="0" collapsed="false">
      <c r="A173" s="53" t="s">
        <v>130</v>
      </c>
      <c r="B173" s="53"/>
      <c r="C173" s="53"/>
      <c r="D173" s="53"/>
      <c r="E173" s="53"/>
      <c r="F173" s="53"/>
      <c r="G173" s="108" t="n">
        <f aca="false">F47+F109+G119+G155+F165</f>
        <v>4156.36734554767</v>
      </c>
      <c r="H173" s="0"/>
      <c r="I173" s="92"/>
      <c r="J173" s="92"/>
      <c r="K173" s="93"/>
      <c r="L173" s="92"/>
      <c r="M173" s="94"/>
      <c r="N173" s="92"/>
      <c r="O173" s="93"/>
      <c r="P173" s="93"/>
    </row>
    <row r="174" customFormat="false" ht="12.75" hidden="false" customHeight="true" outlineLevel="0" collapsed="false">
      <c r="A174" s="0"/>
      <c r="B174" s="4"/>
      <c r="C174" s="4"/>
      <c r="D174" s="4"/>
      <c r="E174" s="4"/>
      <c r="F174" s="4"/>
      <c r="G174" s="109" t="n">
        <f aca="false">G173+G176</f>
        <v>4281.0583659141</v>
      </c>
      <c r="H174" s="0"/>
      <c r="I174" s="92"/>
      <c r="J174" s="92"/>
      <c r="K174" s="93"/>
      <c r="L174" s="92"/>
      <c r="M174" s="94"/>
      <c r="N174" s="92"/>
      <c r="O174" s="93"/>
      <c r="P174" s="93"/>
    </row>
    <row r="175" customFormat="false" ht="12.75" hidden="false" customHeight="true" outlineLevel="0" collapsed="false">
      <c r="A175" s="37" t="n">
        <v>6</v>
      </c>
      <c r="B175" s="37" t="s">
        <v>131</v>
      </c>
      <c r="C175" s="37"/>
      <c r="D175" s="37"/>
      <c r="E175" s="37"/>
      <c r="F175" s="37" t="s">
        <v>49</v>
      </c>
      <c r="G175" s="37" t="s">
        <v>40</v>
      </c>
      <c r="H175" s="0"/>
      <c r="I175" s="92"/>
      <c r="J175" s="92"/>
      <c r="K175" s="93"/>
      <c r="L175" s="92"/>
      <c r="M175" s="94"/>
      <c r="N175" s="92"/>
      <c r="O175" s="93"/>
      <c r="P175" s="93"/>
    </row>
    <row r="176" customFormat="false" ht="12.75" hidden="false" customHeight="true" outlineLevel="0" collapsed="false">
      <c r="A176" s="28" t="s">
        <v>7</v>
      </c>
      <c r="B176" s="6" t="s">
        <v>132</v>
      </c>
      <c r="C176" s="6"/>
      <c r="D176" s="6"/>
      <c r="E176" s="6"/>
      <c r="F176" s="75" t="n">
        <v>0.03</v>
      </c>
      <c r="G176" s="29" t="n">
        <f aca="false">G173*F176</f>
        <v>124.69102036643</v>
      </c>
      <c r="H176" s="100"/>
      <c r="I176" s="92"/>
      <c r="J176" s="92"/>
      <c r="K176" s="93"/>
      <c r="L176" s="92"/>
      <c r="M176" s="94"/>
      <c r="N176" s="92"/>
      <c r="O176" s="93"/>
      <c r="P176" s="93"/>
    </row>
    <row r="177" customFormat="false" ht="13.4" hidden="false" customHeight="true" outlineLevel="0" collapsed="false">
      <c r="A177" s="28" t="s">
        <v>9</v>
      </c>
      <c r="B177" s="6" t="s">
        <v>133</v>
      </c>
      <c r="C177" s="6"/>
      <c r="D177" s="6"/>
      <c r="E177" s="6"/>
      <c r="F177" s="75" t="n">
        <v>0.0679</v>
      </c>
      <c r="G177" s="29" t="n">
        <f aca="false">G174*F177</f>
        <v>290.683863045568</v>
      </c>
      <c r="H177" s="55" t="n">
        <f aca="false">G174+G177</f>
        <v>4571.74222895967</v>
      </c>
      <c r="I177" s="92"/>
      <c r="J177" s="92"/>
      <c r="K177" s="93"/>
      <c r="L177" s="92"/>
      <c r="M177" s="94"/>
      <c r="N177" s="92"/>
      <c r="O177" s="93"/>
      <c r="P177" s="93"/>
    </row>
    <row r="178" customFormat="false" ht="12.75" hidden="false" customHeight="true" outlineLevel="0" collapsed="false">
      <c r="A178" s="28" t="s">
        <v>12</v>
      </c>
      <c r="B178" s="6" t="s">
        <v>134</v>
      </c>
      <c r="C178" s="6"/>
      <c r="D178" s="6"/>
      <c r="E178" s="6"/>
      <c r="F178" s="75"/>
      <c r="G178" s="29"/>
      <c r="H178" s="0"/>
      <c r="I178" s="92"/>
      <c r="J178" s="92"/>
      <c r="K178" s="93"/>
      <c r="L178" s="92"/>
      <c r="M178" s="0"/>
      <c r="N178" s="0"/>
      <c r="O178" s="0"/>
      <c r="P178" s="100"/>
    </row>
    <row r="179" customFormat="false" ht="12.75" hidden="false" customHeight="true" outlineLevel="0" collapsed="false">
      <c r="A179" s="28"/>
      <c r="B179" s="6" t="s">
        <v>135</v>
      </c>
      <c r="C179" s="6"/>
      <c r="D179" s="6"/>
      <c r="E179" s="6"/>
      <c r="F179" s="75" t="n">
        <v>0.076</v>
      </c>
      <c r="G179" s="29" t="n">
        <f aca="false">H177/0.8575*F179</f>
        <v>405.192314170187</v>
      </c>
      <c r="H179" s="100"/>
      <c r="I179" s="92"/>
      <c r="J179" s="92"/>
      <c r="K179" s="93"/>
      <c r="L179" s="92"/>
      <c r="M179" s="0"/>
      <c r="N179" s="0"/>
      <c r="O179" s="0"/>
      <c r="P179" s="0"/>
    </row>
    <row r="180" customFormat="false" ht="12.75" hidden="false" customHeight="true" outlineLevel="0" collapsed="false">
      <c r="A180" s="28"/>
      <c r="B180" s="6" t="s">
        <v>136</v>
      </c>
      <c r="C180" s="6"/>
      <c r="D180" s="6"/>
      <c r="E180" s="6"/>
      <c r="F180" s="75" t="n">
        <v>0.0165</v>
      </c>
      <c r="G180" s="29" t="n">
        <f aca="false">H177/0.8575*F180</f>
        <v>87.9693839974747</v>
      </c>
      <c r="I180" s="92"/>
      <c r="J180" s="92"/>
      <c r="K180" s="93"/>
      <c r="L180" s="92"/>
      <c r="M180" s="92"/>
      <c r="N180" s="92"/>
      <c r="O180" s="92"/>
      <c r="P180" s="93"/>
    </row>
    <row r="181" customFormat="false" ht="14.25" hidden="false" customHeight="true" outlineLevel="0" collapsed="false">
      <c r="A181" s="28"/>
      <c r="B181" s="6" t="s">
        <v>137</v>
      </c>
      <c r="C181" s="6"/>
      <c r="D181" s="6"/>
      <c r="E181" s="6"/>
      <c r="F181" s="75" t="n">
        <v>0.05</v>
      </c>
      <c r="G181" s="29" t="n">
        <f aca="false">H177/0.8575*F181</f>
        <v>266.573890901439</v>
      </c>
      <c r="I181" s="92"/>
      <c r="J181" s="92"/>
      <c r="K181" s="93"/>
      <c r="L181" s="92"/>
      <c r="M181" s="92"/>
      <c r="N181" s="92"/>
      <c r="O181" s="92"/>
      <c r="P181" s="93"/>
    </row>
    <row r="182" customFormat="false" ht="12.75" hidden="false" customHeight="true" outlineLevel="0" collapsed="false">
      <c r="A182" s="59"/>
      <c r="B182" s="57" t="s">
        <v>42</v>
      </c>
      <c r="C182" s="57"/>
      <c r="D182" s="57"/>
      <c r="E182" s="57"/>
      <c r="F182" s="59"/>
      <c r="G182" s="155" t="n">
        <f aca="false">G176+G177+G179+G180+G181</f>
        <v>1175.1104724811</v>
      </c>
      <c r="I182" s="92"/>
      <c r="J182" s="92"/>
      <c r="K182" s="93"/>
      <c r="L182" s="92"/>
      <c r="M182" s="92"/>
      <c r="N182" s="92"/>
      <c r="O182" s="92"/>
      <c r="P182" s="93"/>
    </row>
    <row r="183" customFormat="false" ht="14.25" hidden="false" customHeight="true" outlineLevel="0" collapsed="false">
      <c r="A183" s="169" t="s">
        <v>138</v>
      </c>
      <c r="B183" s="169"/>
      <c r="C183" s="169"/>
      <c r="D183" s="169"/>
      <c r="E183" s="169"/>
      <c r="F183" s="169"/>
      <c r="G183" s="169"/>
      <c r="I183" s="92"/>
      <c r="J183" s="92"/>
      <c r="K183" s="93"/>
      <c r="L183" s="92"/>
      <c r="O183" s="0"/>
      <c r="P183" s="0"/>
    </row>
    <row r="184" customFormat="false" ht="14.25" hidden="false" customHeight="true" outlineLevel="0" collapsed="false">
      <c r="A184" s="170" t="s">
        <v>139</v>
      </c>
      <c r="B184" s="170"/>
      <c r="C184" s="170"/>
      <c r="D184" s="170"/>
      <c r="E184" s="170"/>
      <c r="F184" s="170"/>
      <c r="G184" s="170"/>
      <c r="I184" s="92"/>
      <c r="J184" s="92"/>
      <c r="K184" s="93"/>
      <c r="L184" s="92"/>
      <c r="O184" s="0"/>
      <c r="P184" s="0"/>
    </row>
    <row r="185" customFormat="false" ht="14.25" hidden="false" customHeight="true" outlineLevel="0" collapsed="false">
      <c r="A185" s="26"/>
      <c r="B185" s="4"/>
      <c r="C185" s="4"/>
      <c r="D185" s="4"/>
      <c r="E185" s="4"/>
      <c r="F185" s="4"/>
      <c r="G185" s="4"/>
      <c r="I185" s="92"/>
      <c r="J185" s="92"/>
      <c r="K185" s="93"/>
      <c r="L185" s="92"/>
      <c r="O185" s="0"/>
      <c r="P185" s="100"/>
    </row>
    <row r="186" customFormat="false" ht="14.25" hidden="false" customHeight="true" outlineLevel="0" collapsed="false">
      <c r="A186" s="171" t="s">
        <v>140</v>
      </c>
      <c r="B186" s="171"/>
      <c r="C186" s="171"/>
      <c r="D186" s="171"/>
      <c r="E186" s="171"/>
      <c r="F186" s="171"/>
      <c r="G186" s="171"/>
      <c r="I186" s="92"/>
      <c r="J186" s="92"/>
      <c r="K186" s="93"/>
      <c r="L186" s="92"/>
      <c r="O186" s="0"/>
    </row>
    <row r="187" customFormat="false" ht="14.25" hidden="false" customHeight="true" outlineLevel="0" collapsed="false">
      <c r="A187" s="25"/>
      <c r="B187" s="25"/>
      <c r="C187" s="25"/>
      <c r="D187" s="25"/>
      <c r="E187" s="25"/>
      <c r="F187" s="25"/>
      <c r="G187" s="25"/>
      <c r="I187" s="92"/>
      <c r="J187" s="92"/>
      <c r="K187" s="93"/>
      <c r="L187" s="92"/>
      <c r="O187" s="0"/>
    </row>
    <row r="188" customFormat="false" ht="14.25" hidden="false" customHeight="true" outlineLevel="0" collapsed="false">
      <c r="A188" s="124"/>
      <c r="B188" s="37" t="s">
        <v>141</v>
      </c>
      <c r="C188" s="37"/>
      <c r="D188" s="37"/>
      <c r="E188" s="37"/>
      <c r="F188" s="37" t="s">
        <v>142</v>
      </c>
      <c r="G188" s="37"/>
      <c r="I188" s="92"/>
      <c r="J188" s="92"/>
      <c r="K188" s="93"/>
      <c r="L188" s="92"/>
      <c r="O188" s="0"/>
    </row>
    <row r="189" customFormat="false" ht="14.25" hidden="false" customHeight="true" outlineLevel="0" collapsed="false">
      <c r="A189" s="28" t="s">
        <v>7</v>
      </c>
      <c r="B189" s="6" t="s">
        <v>143</v>
      </c>
      <c r="C189" s="6"/>
      <c r="D189" s="6"/>
      <c r="E189" s="6"/>
      <c r="F189" s="131" t="n">
        <f aca="false">F47</f>
        <v>1357.52</v>
      </c>
      <c r="G189" s="131"/>
      <c r="I189" s="92"/>
      <c r="J189" s="92"/>
      <c r="K189" s="93"/>
      <c r="L189" s="92"/>
      <c r="O189" s="0"/>
    </row>
    <row r="190" customFormat="false" ht="14.25" hidden="false" customHeight="true" outlineLevel="0" collapsed="false">
      <c r="A190" s="28" t="s">
        <v>9</v>
      </c>
      <c r="B190" s="6" t="s">
        <v>144</v>
      </c>
      <c r="C190" s="6"/>
      <c r="D190" s="6"/>
      <c r="E190" s="6"/>
      <c r="F190" s="131" t="n">
        <f aca="false">F109</f>
        <v>1544.375107648</v>
      </c>
      <c r="G190" s="131"/>
      <c r="I190" s="92"/>
      <c r="J190" s="92"/>
      <c r="K190" s="93"/>
      <c r="L190" s="92"/>
      <c r="O190" s="0"/>
    </row>
    <row r="191" customFormat="false" ht="12.75" hidden="false" customHeight="true" outlineLevel="0" collapsed="false">
      <c r="A191" s="28" t="s">
        <v>12</v>
      </c>
      <c r="B191" s="6" t="s">
        <v>145</v>
      </c>
      <c r="C191" s="6"/>
      <c r="D191" s="6"/>
      <c r="E191" s="6"/>
      <c r="F191" s="131" t="n">
        <f aca="false">G119</f>
        <v>110.094872</v>
      </c>
      <c r="G191" s="131"/>
      <c r="I191" s="92"/>
      <c r="J191" s="92"/>
      <c r="K191" s="93"/>
      <c r="L191" s="92"/>
      <c r="O191" s="0"/>
    </row>
    <row r="192" customFormat="false" ht="14.25" hidden="false" customHeight="true" outlineLevel="0" collapsed="false">
      <c r="A192" s="28" t="s">
        <v>15</v>
      </c>
      <c r="B192" s="6" t="s">
        <v>146</v>
      </c>
      <c r="C192" s="6"/>
      <c r="D192" s="6"/>
      <c r="E192" s="6"/>
      <c r="F192" s="131" t="n">
        <f aca="false">G155</f>
        <v>310.837365899674</v>
      </c>
      <c r="G192" s="131"/>
      <c r="I192" s="92"/>
      <c r="J192" s="92"/>
      <c r="K192" s="93"/>
      <c r="L192" s="92"/>
      <c r="O192" s="0"/>
    </row>
    <row r="193" customFormat="false" ht="14.25" hidden="false" customHeight="true" outlineLevel="0" collapsed="false">
      <c r="A193" s="28" t="s">
        <v>66</v>
      </c>
      <c r="B193" s="6" t="s">
        <v>147</v>
      </c>
      <c r="C193" s="6"/>
      <c r="D193" s="6"/>
      <c r="E193" s="6"/>
      <c r="F193" s="131" t="n">
        <f aca="false">F165</f>
        <v>833.54</v>
      </c>
      <c r="G193" s="131"/>
      <c r="I193" s="92"/>
      <c r="J193" s="92"/>
      <c r="K193" s="93"/>
      <c r="L193" s="125"/>
      <c r="O193" s="0"/>
    </row>
    <row r="194" customFormat="false" ht="12.75" hidden="false" customHeight="true" outlineLevel="0" collapsed="false">
      <c r="A194" s="28" t="s">
        <v>148</v>
      </c>
      <c r="B194" s="28"/>
      <c r="C194" s="28"/>
      <c r="D194" s="28"/>
      <c r="E194" s="28"/>
      <c r="F194" s="131" t="n">
        <f aca="false">F189+F190+F191+F192+F193</f>
        <v>4156.36734554767</v>
      </c>
      <c r="G194" s="131"/>
      <c r="I194" s="92"/>
      <c r="J194" s="92"/>
      <c r="K194" s="93"/>
      <c r="O194" s="0"/>
    </row>
    <row r="195" customFormat="false" ht="14.25" hidden="false" customHeight="true" outlineLevel="0" collapsed="false">
      <c r="A195" s="28" t="s">
        <v>68</v>
      </c>
      <c r="B195" s="6" t="s">
        <v>149</v>
      </c>
      <c r="C195" s="6"/>
      <c r="D195" s="6"/>
      <c r="E195" s="6"/>
      <c r="F195" s="131" t="n">
        <f aca="false">G182</f>
        <v>1175.1104724811</v>
      </c>
      <c r="G195" s="131"/>
      <c r="J195" s="0"/>
      <c r="K195" s="126"/>
      <c r="O195" s="0"/>
    </row>
    <row r="196" customFormat="false" ht="14.25" hidden="false" customHeight="true" outlineLevel="0" collapsed="false">
      <c r="A196" s="37" t="s">
        <v>150</v>
      </c>
      <c r="B196" s="37"/>
      <c r="C196" s="37"/>
      <c r="D196" s="37"/>
      <c r="E196" s="37"/>
      <c r="F196" s="132" t="n">
        <f aca="false">F194+F195</f>
        <v>5331.47781802877</v>
      </c>
      <c r="G196" s="132"/>
      <c r="J196" s="128"/>
      <c r="K196" s="0"/>
      <c r="O196" s="128"/>
    </row>
    <row r="197" customFormat="false" ht="14.25" hidden="false" customHeight="true" outlineLevel="0" collapsed="false">
      <c r="A197" s="129"/>
      <c r="B197" s="129"/>
      <c r="C197" s="129"/>
      <c r="D197" s="129"/>
      <c r="E197" s="129"/>
      <c r="F197" s="129"/>
      <c r="G197" s="129"/>
      <c r="K197" s="0"/>
    </row>
    <row r="198" customFormat="false" ht="14.25" hidden="false" customHeight="true" outlineLevel="0" collapsed="false">
      <c r="A198" s="21" t="s">
        <v>151</v>
      </c>
      <c r="B198" s="21"/>
      <c r="C198" s="21"/>
      <c r="D198" s="21"/>
      <c r="E198" s="21"/>
      <c r="F198" s="21"/>
      <c r="G198" s="21"/>
      <c r="K198" s="0"/>
    </row>
    <row r="199" customFormat="false" ht="14.25" hidden="false" customHeight="true" outlineLevel="0" collapsed="false">
      <c r="A199" s="0"/>
      <c r="B199" s="0"/>
      <c r="C199" s="0"/>
      <c r="D199" s="0"/>
      <c r="E199" s="0"/>
      <c r="F199" s="0"/>
      <c r="G199" s="0"/>
      <c r="K199" s="0"/>
    </row>
    <row r="200" customFormat="false" ht="39.6" hidden="false" customHeight="true" outlineLevel="0" collapsed="false">
      <c r="A200" s="37" t="s">
        <v>152</v>
      </c>
      <c r="B200" s="37"/>
      <c r="C200" s="37" t="s">
        <v>153</v>
      </c>
      <c r="D200" s="37" t="s">
        <v>154</v>
      </c>
      <c r="E200" s="37" t="s">
        <v>155</v>
      </c>
      <c r="F200" s="37" t="s">
        <v>156</v>
      </c>
      <c r="G200" s="37" t="s">
        <v>157</v>
      </c>
      <c r="K200" s="128"/>
    </row>
    <row r="201" customFormat="false" ht="24.3" hidden="false" customHeight="false" outlineLevel="0" collapsed="false">
      <c r="A201" s="28" t="s">
        <v>158</v>
      </c>
      <c r="B201" s="6" t="s">
        <v>22</v>
      </c>
      <c r="C201" s="29" t="n">
        <f aca="false">F196</f>
        <v>5331.47781802877</v>
      </c>
      <c r="D201" s="28" t="n">
        <v>3</v>
      </c>
      <c r="E201" s="29" t="n">
        <f aca="false">C201*D201</f>
        <v>15994.4334540863</v>
      </c>
      <c r="F201" s="130" t="n">
        <v>1</v>
      </c>
      <c r="G201" s="131" t="n">
        <f aca="false">E201*F201</f>
        <v>15994.4334540863</v>
      </c>
      <c r="K201" s="0"/>
    </row>
    <row r="202" customFormat="false" ht="14.25" hidden="false" customHeight="true" outlineLevel="0" collapsed="false">
      <c r="A202" s="37" t="s">
        <v>159</v>
      </c>
      <c r="B202" s="37"/>
      <c r="C202" s="37"/>
      <c r="D202" s="37"/>
      <c r="E202" s="37"/>
      <c r="F202" s="37"/>
      <c r="G202" s="132" t="n">
        <f aca="false">G201</f>
        <v>15994.4334540863</v>
      </c>
      <c r="K202" s="0"/>
    </row>
    <row r="203" customFormat="false" ht="14.25" hidden="false" customHeight="true" outlineLevel="0" collapsed="false">
      <c r="A203" s="90"/>
      <c r="B203" s="90"/>
      <c r="C203" s="90"/>
      <c r="D203" s="90"/>
      <c r="E203" s="90"/>
      <c r="F203" s="90"/>
      <c r="G203" s="172"/>
      <c r="K203" s="0"/>
    </row>
    <row r="204" customFormat="false" ht="14.4" hidden="false" customHeight="false" outlineLevel="0" collapsed="false">
      <c r="A204" s="173" t="s">
        <v>160</v>
      </c>
      <c r="B204" s="173"/>
      <c r="C204" s="173"/>
      <c r="D204" s="173"/>
      <c r="E204" s="173"/>
      <c r="F204" s="173"/>
      <c r="G204" s="173"/>
      <c r="K204" s="128"/>
    </row>
    <row r="205" customFormat="false" ht="14.25" hidden="false" customHeight="true" outlineLevel="0" collapsed="false">
      <c r="A205" s="0"/>
      <c r="B205" s="0"/>
      <c r="C205" s="0"/>
      <c r="D205" s="0"/>
      <c r="E205" s="0"/>
      <c r="F205" s="0"/>
      <c r="G205" s="0"/>
      <c r="K205" s="128"/>
    </row>
    <row r="206" customFormat="false" ht="13.8" hidden="false" customHeight="true" outlineLevel="0" collapsed="false">
      <c r="A206" s="124"/>
      <c r="B206" s="37" t="s">
        <v>161</v>
      </c>
      <c r="C206" s="37"/>
      <c r="D206" s="37"/>
      <c r="E206" s="37"/>
      <c r="F206" s="37" t="s">
        <v>142</v>
      </c>
      <c r="G206" s="37"/>
    </row>
    <row r="207" customFormat="false" ht="13.8" hidden="false" customHeight="true" outlineLevel="0" collapsed="false">
      <c r="A207" s="124"/>
      <c r="B207" s="37" t="s">
        <v>162</v>
      </c>
      <c r="C207" s="37"/>
      <c r="D207" s="37"/>
      <c r="E207" s="37"/>
      <c r="F207" s="37" t="s">
        <v>163</v>
      </c>
      <c r="G207" s="37"/>
    </row>
    <row r="208" customFormat="false" ht="14.25" hidden="false" customHeight="true" outlineLevel="0" collapsed="false">
      <c r="A208" s="28" t="s">
        <v>7</v>
      </c>
      <c r="B208" s="134" t="s">
        <v>164</v>
      </c>
      <c r="C208" s="134"/>
      <c r="D208" s="134"/>
      <c r="E208" s="134"/>
      <c r="F208" s="131" t="n">
        <f aca="false">C201</f>
        <v>5331.47781802877</v>
      </c>
      <c r="G208" s="131"/>
    </row>
    <row r="209" customFormat="false" ht="14.4" hidden="false" customHeight="false" outlineLevel="0" collapsed="false">
      <c r="A209" s="28" t="s">
        <v>9</v>
      </c>
      <c r="B209" s="134" t="s">
        <v>165</v>
      </c>
      <c r="C209" s="134"/>
      <c r="D209" s="134"/>
      <c r="E209" s="134"/>
      <c r="F209" s="131" t="n">
        <f aca="false">G202</f>
        <v>15994.4334540863</v>
      </c>
      <c r="G209" s="131"/>
    </row>
    <row r="210" customFormat="false" ht="36.75" hidden="false" customHeight="true" outlineLevel="0" collapsed="false">
      <c r="A210" s="28" t="s">
        <v>12</v>
      </c>
      <c r="B210" s="6" t="s">
        <v>166</v>
      </c>
      <c r="C210" s="6"/>
      <c r="D210" s="6"/>
      <c r="E210" s="6"/>
      <c r="F210" s="131" t="n">
        <f aca="false">F209*12</f>
        <v>191933.201449036</v>
      </c>
      <c r="G210" s="131"/>
    </row>
    <row r="211" customFormat="false" ht="12.8" hidden="false" customHeight="false" outlineLevel="0" collapsed="false">
      <c r="A211" s="0"/>
      <c r="B211" s="0"/>
      <c r="C211" s="0"/>
      <c r="D211" s="0"/>
      <c r="E211" s="0"/>
      <c r="F211" s="0"/>
      <c r="G211" s="0"/>
    </row>
    <row r="212" customFormat="false" ht="14.25" hidden="false" customHeight="true" outlineLevel="0" collapsed="false">
      <c r="A212" s="135" t="s">
        <v>167</v>
      </c>
      <c r="B212" s="135"/>
      <c r="C212" s="135"/>
      <c r="D212" s="135"/>
      <c r="E212" s="135"/>
      <c r="F212" s="135"/>
      <c r="G212" s="135"/>
    </row>
    <row r="213" customFormat="false" ht="30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2.75" hidden="false" customHeight="true" outlineLevel="0" collapsed="false"/>
    <row r="220" customFormat="false" ht="67.5" hidden="false" customHeight="true" outlineLevel="0" collapsed="false"/>
    <row r="221" customFormat="false" ht="36" hidden="false" customHeight="true" outlineLevel="0" collapsed="false"/>
    <row r="222" customFormat="false" ht="30" hidden="false" customHeight="true" outlineLevel="0" collapsed="false"/>
    <row r="223" customFormat="false" ht="13.5" hidden="false" customHeight="true" outlineLevel="0" collapsed="false"/>
  </sheetData>
  <mergeCells count="198">
    <mergeCell ref="A2:G2"/>
    <mergeCell ref="A3:G3"/>
    <mergeCell ref="A4:G4"/>
    <mergeCell ref="A5:G5"/>
    <mergeCell ref="A6:G6"/>
    <mergeCell ref="A7:E7"/>
    <mergeCell ref="F7:G7"/>
    <mergeCell ref="A8:E8"/>
    <mergeCell ref="A10:G10"/>
    <mergeCell ref="B12:E12"/>
    <mergeCell ref="F12:G12"/>
    <mergeCell ref="B13:E13"/>
    <mergeCell ref="F13:G13"/>
    <mergeCell ref="B14:E14"/>
    <mergeCell ref="F14:G14"/>
    <mergeCell ref="B15:E15"/>
    <mergeCell ref="F15:G15"/>
    <mergeCell ref="A16:G18"/>
    <mergeCell ref="B19:E19"/>
    <mergeCell ref="F19:G19"/>
    <mergeCell ref="B20:E20"/>
    <mergeCell ref="F20:G20"/>
    <mergeCell ref="A21:G21"/>
    <mergeCell ref="A22:G23"/>
    <mergeCell ref="A25:G26"/>
    <mergeCell ref="A28:G28"/>
    <mergeCell ref="A30:G30"/>
    <mergeCell ref="A32:G32"/>
    <mergeCell ref="A34:G34"/>
    <mergeCell ref="B35:E35"/>
    <mergeCell ref="F35:G35"/>
    <mergeCell ref="B36:E36"/>
    <mergeCell ref="F36:G36"/>
    <mergeCell ref="B37:E37"/>
    <mergeCell ref="F37:G37"/>
    <mergeCell ref="B38:E38"/>
    <mergeCell ref="F38:G38"/>
    <mergeCell ref="A40:G40"/>
    <mergeCell ref="A41:G41"/>
    <mergeCell ref="A42:G42"/>
    <mergeCell ref="A43:G43"/>
    <mergeCell ref="B44:E44"/>
    <mergeCell ref="F44:G44"/>
    <mergeCell ref="B45:E45"/>
    <mergeCell ref="F45:G45"/>
    <mergeCell ref="B46:E46"/>
    <mergeCell ref="F46:G46"/>
    <mergeCell ref="A47:E47"/>
    <mergeCell ref="F47:G47"/>
    <mergeCell ref="A48:G49"/>
    <mergeCell ref="A50:G52"/>
    <mergeCell ref="A53:G53"/>
    <mergeCell ref="A55:G55"/>
    <mergeCell ref="A56:G56"/>
    <mergeCell ref="B57:E57"/>
    <mergeCell ref="B58:E58"/>
    <mergeCell ref="B59:E59"/>
    <mergeCell ref="A60:E60"/>
    <mergeCell ref="B61:E61"/>
    <mergeCell ref="A62:G64"/>
    <mergeCell ref="A65:G66"/>
    <mergeCell ref="A67:G68"/>
    <mergeCell ref="A69:G70"/>
    <mergeCell ref="A71:F71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A83:G84"/>
    <mergeCell ref="A85:G86"/>
    <mergeCell ref="A87:G87"/>
    <mergeCell ref="A89:G89"/>
    <mergeCell ref="B91:E91"/>
    <mergeCell ref="F91:G91"/>
    <mergeCell ref="B92:E92"/>
    <mergeCell ref="F92:G92"/>
    <mergeCell ref="B93:E93"/>
    <mergeCell ref="F93:G93"/>
    <mergeCell ref="B94:E94"/>
    <mergeCell ref="F94:G94"/>
    <mergeCell ref="B95:E95"/>
    <mergeCell ref="F95:G95"/>
    <mergeCell ref="B96:E96"/>
    <mergeCell ref="F96:G96"/>
    <mergeCell ref="A97:E97"/>
    <mergeCell ref="F97:G97"/>
    <mergeCell ref="A99:G99"/>
    <mergeCell ref="A100:G101"/>
    <mergeCell ref="A102:G102"/>
    <mergeCell ref="A103:G103"/>
    <mergeCell ref="B105:E105"/>
    <mergeCell ref="F105:G105"/>
    <mergeCell ref="B106:E106"/>
    <mergeCell ref="F106:G106"/>
    <mergeCell ref="B107:E107"/>
    <mergeCell ref="F107:G107"/>
    <mergeCell ref="B108:E108"/>
    <mergeCell ref="F108:G108"/>
    <mergeCell ref="A109:E109"/>
    <mergeCell ref="F109:G109"/>
    <mergeCell ref="A111:G111"/>
    <mergeCell ref="B113:E113"/>
    <mergeCell ref="B114:E114"/>
    <mergeCell ref="B115:E115"/>
    <mergeCell ref="B116:E116"/>
    <mergeCell ref="B117:E117"/>
    <mergeCell ref="B118:E118"/>
    <mergeCell ref="B119:E119"/>
    <mergeCell ref="A121:G121"/>
    <mergeCell ref="A122:G122"/>
    <mergeCell ref="A123:G123"/>
    <mergeCell ref="A125:F125"/>
    <mergeCell ref="A127:G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7:G138"/>
    <mergeCell ref="A140:G140"/>
    <mergeCell ref="B142:E142"/>
    <mergeCell ref="B143:E143"/>
    <mergeCell ref="A144:E144"/>
    <mergeCell ref="A146:G147"/>
    <mergeCell ref="A149:G149"/>
    <mergeCell ref="A151:G151"/>
    <mergeCell ref="B152:E152"/>
    <mergeCell ref="B153:E153"/>
    <mergeCell ref="B154:E154"/>
    <mergeCell ref="B155:E155"/>
    <mergeCell ref="A157:G157"/>
    <mergeCell ref="B160:E160"/>
    <mergeCell ref="F160:G160"/>
    <mergeCell ref="B161:E161"/>
    <mergeCell ref="F161:G161"/>
    <mergeCell ref="B162:E162"/>
    <mergeCell ref="F162:G162"/>
    <mergeCell ref="B163:E163"/>
    <mergeCell ref="F163:G163"/>
    <mergeCell ref="B164:E164"/>
    <mergeCell ref="F164:G164"/>
    <mergeCell ref="B165:E165"/>
    <mergeCell ref="F165:G165"/>
    <mergeCell ref="A167:G167"/>
    <mergeCell ref="A171:G171"/>
    <mergeCell ref="A173:F173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A183:G183"/>
    <mergeCell ref="A184:G184"/>
    <mergeCell ref="A186:G186"/>
    <mergeCell ref="B188:E188"/>
    <mergeCell ref="F188:G188"/>
    <mergeCell ref="B189:E189"/>
    <mergeCell ref="F189:G189"/>
    <mergeCell ref="B190:E190"/>
    <mergeCell ref="F190:G190"/>
    <mergeCell ref="B191:E191"/>
    <mergeCell ref="F191:G191"/>
    <mergeCell ref="B192:E192"/>
    <mergeCell ref="F192:G192"/>
    <mergeCell ref="B193:E193"/>
    <mergeCell ref="F193:G193"/>
    <mergeCell ref="A194:E194"/>
    <mergeCell ref="F194:G194"/>
    <mergeCell ref="B195:E195"/>
    <mergeCell ref="F195:G195"/>
    <mergeCell ref="A196:E196"/>
    <mergeCell ref="F196:G196"/>
    <mergeCell ref="A198:G198"/>
    <mergeCell ref="A200:B200"/>
    <mergeCell ref="A202:F202"/>
    <mergeCell ref="A204:G204"/>
    <mergeCell ref="B206:G206"/>
    <mergeCell ref="B207:E207"/>
    <mergeCell ref="F207:G207"/>
    <mergeCell ref="B208:E208"/>
    <mergeCell ref="F208:G208"/>
    <mergeCell ref="B209:E209"/>
    <mergeCell ref="F209:G209"/>
    <mergeCell ref="B210:E210"/>
    <mergeCell ref="F210:G210"/>
    <mergeCell ref="A212:G21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536"/>
  <sheetViews>
    <sheetView showFormulas="false" showGridLines="true" showRowColHeaders="true" showZeros="true" rightToLeft="false" tabSelected="false" showOutlineSymbols="true" defaultGridColor="true" view="normal" topLeftCell="A1" colorId="64" zoomScale="111" zoomScaleNormal="111" zoomScalePageLayoutView="100" workbookViewId="0">
      <selection pane="topLeft" activeCell="Q24" activeCellId="0" sqref="Q24"/>
    </sheetView>
  </sheetViews>
  <sheetFormatPr defaultRowHeight="13.2" outlineLevelRow="0" outlineLevelCol="0"/>
  <cols>
    <col collapsed="false" customWidth="true" hidden="false" outlineLevel="0" max="1" min="1" style="79" width="16.2"/>
    <col collapsed="false" customWidth="true" hidden="false" outlineLevel="0" max="2" min="2" style="79" width="16.74"/>
    <col collapsed="false" customWidth="true" hidden="false" outlineLevel="0" max="3" min="3" style="79" width="19.84"/>
    <col collapsed="false" customWidth="true" hidden="false" outlineLevel="0" max="4" min="4" style="79" width="15.64"/>
    <col collapsed="false" customWidth="true" hidden="false" outlineLevel="0" max="5" min="5" style="79" width="5.28"/>
    <col collapsed="false" customWidth="true" hidden="false" outlineLevel="0" max="6" min="6" style="79" width="16.53"/>
    <col collapsed="false" customWidth="true" hidden="false" outlineLevel="0" max="7" min="7" style="79" width="16.74"/>
    <col collapsed="false" customWidth="true" hidden="false" outlineLevel="0" max="8" min="8" style="79" width="19.38"/>
    <col collapsed="false" customWidth="true" hidden="false" outlineLevel="0" max="9" min="9" style="79" width="11.34"/>
    <col collapsed="false" customWidth="true" hidden="false" outlineLevel="0" max="17" min="10" style="79" width="10.8"/>
    <col collapsed="false" customWidth="true" hidden="false" outlineLevel="0" max="26" min="18" style="79" width="8.37"/>
    <col collapsed="false" customWidth="true" hidden="false" outlineLevel="0" max="1025" min="27" style="79" width="13.63"/>
  </cols>
  <sheetData>
    <row r="1" customFormat="false" ht="14.25" hidden="false" customHeight="true" outlineLevel="0" collapsed="false">
      <c r="A1" s="174" t="s">
        <v>171</v>
      </c>
      <c r="B1" s="174"/>
      <c r="C1" s="174"/>
      <c r="D1" s="174"/>
      <c r="E1" s="174"/>
      <c r="F1" s="174"/>
      <c r="G1" s="174"/>
      <c r="H1" s="174"/>
      <c r="I1" s="174"/>
      <c r="K1" s="0"/>
    </row>
    <row r="2" customFormat="false" ht="14.25" hidden="false" customHeight="true" outlineLevel="0" collapsed="false">
      <c r="A2" s="174"/>
      <c r="B2" s="174"/>
      <c r="C2" s="174"/>
      <c r="D2" s="174"/>
      <c r="E2" s="174"/>
      <c r="F2" s="174"/>
      <c r="G2" s="174"/>
      <c r="H2" s="174"/>
      <c r="I2" s="174"/>
      <c r="K2" s="0"/>
    </row>
    <row r="3" customFormat="false" ht="14.25" hidden="false" customHeight="true" outlineLevel="0" collapsed="false">
      <c r="A3" s="175" t="s">
        <v>172</v>
      </c>
      <c r="B3" s="175"/>
      <c r="C3" s="175"/>
      <c r="D3" s="175"/>
      <c r="E3" s="176"/>
      <c r="F3" s="175" t="s">
        <v>173</v>
      </c>
      <c r="G3" s="175"/>
      <c r="H3" s="175"/>
      <c r="I3" s="175"/>
      <c r="K3" s="0"/>
    </row>
    <row r="4" customFormat="false" ht="14.25" hidden="false" customHeight="true" outlineLevel="0" collapsed="false">
      <c r="A4" s="177" t="s">
        <v>174</v>
      </c>
      <c r="B4" s="177" t="s">
        <v>175</v>
      </c>
      <c r="C4" s="177" t="s">
        <v>176</v>
      </c>
      <c r="D4" s="177" t="s">
        <v>177</v>
      </c>
      <c r="E4" s="176"/>
      <c r="F4" s="177" t="s">
        <v>174</v>
      </c>
      <c r="G4" s="177" t="s">
        <v>175</v>
      </c>
      <c r="H4" s="177" t="s">
        <v>176</v>
      </c>
      <c r="I4" s="177" t="s">
        <v>177</v>
      </c>
      <c r="K4" s="0"/>
    </row>
    <row r="5" customFormat="false" ht="14.25" hidden="false" customHeight="true" outlineLevel="0" collapsed="false">
      <c r="A5" s="178" t="s">
        <v>178</v>
      </c>
      <c r="B5" s="179" t="n">
        <v>1</v>
      </c>
      <c r="C5" s="180" t="n">
        <v>0</v>
      </c>
      <c r="D5" s="180" t="n">
        <v>0</v>
      </c>
      <c r="E5" s="176"/>
      <c r="F5" s="178" t="s">
        <v>178</v>
      </c>
      <c r="G5" s="179" t="n">
        <v>1</v>
      </c>
      <c r="H5" s="180" t="n">
        <v>0</v>
      </c>
      <c r="I5" s="180" t="n">
        <v>0</v>
      </c>
      <c r="K5" s="0"/>
    </row>
    <row r="6" customFormat="false" ht="14.25" hidden="false" customHeight="true" outlineLevel="0" collapsed="false">
      <c r="A6" s="178"/>
      <c r="B6" s="179" t="s">
        <v>179</v>
      </c>
      <c r="C6" s="180"/>
      <c r="D6" s="180"/>
      <c r="E6" s="176"/>
      <c r="F6" s="178"/>
      <c r="G6" s="179" t="s">
        <v>180</v>
      </c>
      <c r="H6" s="180"/>
      <c r="I6" s="180"/>
      <c r="K6" s="0"/>
    </row>
    <row r="7" customFormat="false" ht="14.25" hidden="false" customHeight="true" outlineLevel="0" collapsed="false">
      <c r="A7" s="178" t="s">
        <v>181</v>
      </c>
      <c r="B7" s="179" t="n">
        <v>1</v>
      </c>
      <c r="C7" s="180" t="n">
        <f aca="false">'SERVENTE SEM INSALUBRIDADE'!F197</f>
        <v>4398.03785872175</v>
      </c>
      <c r="D7" s="180" t="n">
        <f aca="false">(B7/B8)*C7</f>
        <v>3.6650315489348</v>
      </c>
      <c r="E7" s="176"/>
      <c r="F7" s="178" t="s">
        <v>181</v>
      </c>
      <c r="G7" s="179" t="n">
        <v>1</v>
      </c>
      <c r="H7" s="180" t="n">
        <f aca="false">C7</f>
        <v>4398.03785872175</v>
      </c>
      <c r="I7" s="180" t="n">
        <f aca="false">(G7/G8)*H7</f>
        <v>9.77341746382612</v>
      </c>
      <c r="K7" s="0"/>
    </row>
    <row r="8" customFormat="false" ht="14.25" hidden="false" customHeight="true" outlineLevel="0" collapsed="false">
      <c r="A8" s="178"/>
      <c r="B8" s="179" t="n">
        <v>1200</v>
      </c>
      <c r="C8" s="180"/>
      <c r="D8" s="180"/>
      <c r="E8" s="176"/>
      <c r="F8" s="178"/>
      <c r="G8" s="179" t="n">
        <v>450</v>
      </c>
      <c r="H8" s="180"/>
      <c r="I8" s="180"/>
      <c r="K8" s="181"/>
    </row>
    <row r="9" customFormat="false" ht="14.25" hidden="false" customHeight="true" outlineLevel="0" collapsed="false">
      <c r="A9" s="182" t="s">
        <v>182</v>
      </c>
      <c r="B9" s="182"/>
      <c r="C9" s="182"/>
      <c r="D9" s="183" t="n">
        <f aca="false">D5+D7</f>
        <v>3.6650315489348</v>
      </c>
      <c r="E9" s="176"/>
      <c r="F9" s="182" t="s">
        <v>182</v>
      </c>
      <c r="G9" s="182"/>
      <c r="H9" s="182"/>
      <c r="I9" s="184" t="n">
        <f aca="false">I5+I7</f>
        <v>9.77341746382612</v>
      </c>
    </row>
    <row r="10" customFormat="false" ht="12.75" hidden="false" customHeight="true" outlineLevel="0" collapsed="false">
      <c r="A10" s="185"/>
      <c r="B10" s="185"/>
      <c r="C10" s="185"/>
      <c r="D10" s="185"/>
      <c r="E10" s="176"/>
      <c r="F10" s="185"/>
      <c r="G10" s="185"/>
      <c r="H10" s="185"/>
      <c r="I10" s="185"/>
    </row>
    <row r="11" customFormat="false" ht="12.75" hidden="false" customHeight="true" outlineLevel="0" collapsed="false">
      <c r="A11" s="175" t="s">
        <v>183</v>
      </c>
      <c r="B11" s="175"/>
      <c r="C11" s="175"/>
      <c r="D11" s="175"/>
      <c r="E11" s="176"/>
      <c r="F11" s="175" t="s">
        <v>184</v>
      </c>
      <c r="G11" s="175"/>
      <c r="H11" s="175"/>
      <c r="I11" s="175"/>
    </row>
    <row r="12" customFormat="false" ht="12.75" hidden="false" customHeight="true" outlineLevel="0" collapsed="false">
      <c r="A12" s="177" t="s">
        <v>174</v>
      </c>
      <c r="B12" s="177" t="s">
        <v>175</v>
      </c>
      <c r="C12" s="177" t="s">
        <v>176</v>
      </c>
      <c r="D12" s="177" t="s">
        <v>177</v>
      </c>
      <c r="E12" s="176"/>
      <c r="F12" s="177" t="s">
        <v>174</v>
      </c>
      <c r="G12" s="177" t="s">
        <v>175</v>
      </c>
      <c r="H12" s="177" t="s">
        <v>176</v>
      </c>
      <c r="I12" s="177" t="s">
        <v>177</v>
      </c>
    </row>
    <row r="13" customFormat="false" ht="12.75" hidden="false" customHeight="true" outlineLevel="0" collapsed="false">
      <c r="A13" s="178" t="s">
        <v>178</v>
      </c>
      <c r="B13" s="179" t="n">
        <v>1</v>
      </c>
      <c r="C13" s="180" t="n">
        <v>0</v>
      </c>
      <c r="D13" s="180" t="n">
        <v>0</v>
      </c>
      <c r="E13" s="176"/>
      <c r="F13" s="178" t="s">
        <v>178</v>
      </c>
      <c r="G13" s="179" t="n">
        <v>1</v>
      </c>
      <c r="H13" s="180" t="n">
        <v>0</v>
      </c>
      <c r="I13" s="180" t="n">
        <v>0</v>
      </c>
    </row>
    <row r="14" customFormat="false" ht="12.75" hidden="false" customHeight="true" outlineLevel="0" collapsed="false">
      <c r="A14" s="178"/>
      <c r="B14" s="179" t="s">
        <v>185</v>
      </c>
      <c r="C14" s="180"/>
      <c r="D14" s="180"/>
      <c r="E14" s="176"/>
      <c r="F14" s="178"/>
      <c r="G14" s="179" t="s">
        <v>186</v>
      </c>
      <c r="H14" s="180"/>
      <c r="I14" s="180"/>
    </row>
    <row r="15" customFormat="false" ht="12.75" hidden="false" customHeight="true" outlineLevel="0" collapsed="false">
      <c r="A15" s="178" t="s">
        <v>181</v>
      </c>
      <c r="B15" s="179" t="n">
        <v>1</v>
      </c>
      <c r="C15" s="180" t="n">
        <f aca="false">C7</f>
        <v>4398.03785872175</v>
      </c>
      <c r="D15" s="180" t="n">
        <f aca="false">(B15/B16)*C15</f>
        <v>1.7592151434887</v>
      </c>
      <c r="E15" s="176"/>
      <c r="F15" s="178" t="s">
        <v>181</v>
      </c>
      <c r="G15" s="179" t="n">
        <v>1</v>
      </c>
      <c r="H15" s="180" t="n">
        <f aca="false">C7</f>
        <v>4398.03785872175</v>
      </c>
      <c r="I15" s="180" t="n">
        <f aca="false">(G15/G16)*H15</f>
        <v>2.44335436595653</v>
      </c>
    </row>
    <row r="16" customFormat="false" ht="12.75" hidden="false" customHeight="true" outlineLevel="0" collapsed="false">
      <c r="A16" s="178"/>
      <c r="B16" s="179" t="n">
        <v>2500</v>
      </c>
      <c r="C16" s="180"/>
      <c r="D16" s="180"/>
      <c r="E16" s="176"/>
      <c r="F16" s="178"/>
      <c r="G16" s="179" t="n">
        <v>1800</v>
      </c>
      <c r="H16" s="180"/>
      <c r="I16" s="180"/>
    </row>
    <row r="17" customFormat="false" ht="12.75" hidden="false" customHeight="true" outlineLevel="0" collapsed="false">
      <c r="A17" s="182" t="s">
        <v>182</v>
      </c>
      <c r="B17" s="182"/>
      <c r="C17" s="182"/>
      <c r="D17" s="184" t="n">
        <f aca="false">D13+D15</f>
        <v>1.7592151434887</v>
      </c>
      <c r="E17" s="176"/>
      <c r="F17" s="182" t="s">
        <v>182</v>
      </c>
      <c r="G17" s="182"/>
      <c r="H17" s="182"/>
      <c r="I17" s="184" t="n">
        <f aca="false">I13+I15</f>
        <v>2.44335436595653</v>
      </c>
    </row>
    <row r="18" customFormat="false" ht="12.8" hidden="false" customHeight="false" outlineLevel="0" collapsed="false">
      <c r="A18" s="185"/>
      <c r="B18" s="185"/>
      <c r="C18" s="185"/>
      <c r="D18" s="185"/>
      <c r="E18" s="176"/>
      <c r="F18" s="185"/>
      <c r="G18" s="185"/>
      <c r="H18" s="185"/>
      <c r="I18" s="185"/>
    </row>
    <row r="19" customFormat="false" ht="12.8" hidden="false" customHeight="false" outlineLevel="0" collapsed="false">
      <c r="A19" s="175" t="s">
        <v>187</v>
      </c>
      <c r="B19" s="175"/>
      <c r="C19" s="175"/>
      <c r="D19" s="175"/>
      <c r="E19" s="176"/>
      <c r="F19" s="175" t="s">
        <v>188</v>
      </c>
      <c r="G19" s="175"/>
      <c r="H19" s="175"/>
      <c r="I19" s="175"/>
    </row>
    <row r="20" customFormat="false" ht="12.8" hidden="false" customHeight="false" outlineLevel="0" collapsed="false">
      <c r="A20" s="177" t="s">
        <v>174</v>
      </c>
      <c r="B20" s="177" t="s">
        <v>175</v>
      </c>
      <c r="C20" s="177" t="s">
        <v>176</v>
      </c>
      <c r="D20" s="177" t="s">
        <v>177</v>
      </c>
      <c r="E20" s="176"/>
      <c r="F20" s="177" t="s">
        <v>174</v>
      </c>
      <c r="G20" s="177" t="s">
        <v>175</v>
      </c>
      <c r="H20" s="177" t="s">
        <v>176</v>
      </c>
      <c r="I20" s="177" t="s">
        <v>177</v>
      </c>
    </row>
    <row r="21" customFormat="false" ht="12.75" hidden="false" customHeight="true" outlineLevel="0" collapsed="false">
      <c r="A21" s="178" t="s">
        <v>178</v>
      </c>
      <c r="B21" s="179" t="n">
        <v>1</v>
      </c>
      <c r="C21" s="180" t="n">
        <v>0</v>
      </c>
      <c r="D21" s="180" t="n">
        <v>0</v>
      </c>
      <c r="E21" s="176"/>
      <c r="F21" s="178" t="s">
        <v>178</v>
      </c>
      <c r="G21" s="179" t="n">
        <v>1</v>
      </c>
      <c r="H21" s="180" t="n">
        <v>0</v>
      </c>
      <c r="I21" s="180" t="n">
        <v>0</v>
      </c>
    </row>
    <row r="22" customFormat="false" ht="12.75" hidden="false" customHeight="true" outlineLevel="0" collapsed="false">
      <c r="A22" s="178"/>
      <c r="B22" s="179" t="s">
        <v>189</v>
      </c>
      <c r="C22" s="180"/>
      <c r="D22" s="180"/>
      <c r="E22" s="176"/>
      <c r="F22" s="178"/>
      <c r="G22" s="179" t="s">
        <v>190</v>
      </c>
      <c r="H22" s="180"/>
      <c r="I22" s="180"/>
    </row>
    <row r="23" customFormat="false" ht="12.75" hidden="false" customHeight="true" outlineLevel="0" collapsed="false">
      <c r="A23" s="178" t="s">
        <v>181</v>
      </c>
      <c r="B23" s="179" t="n">
        <v>1</v>
      </c>
      <c r="C23" s="180" t="n">
        <f aca="false">C7</f>
        <v>4398.03785872175</v>
      </c>
      <c r="D23" s="180" t="n">
        <f aca="false">(B23/B24)*C23</f>
        <v>2.93202523914784</v>
      </c>
      <c r="E23" s="176"/>
      <c r="F23" s="178" t="s">
        <v>181</v>
      </c>
      <c r="G23" s="179" t="n">
        <v>1</v>
      </c>
      <c r="H23" s="180" t="n">
        <f aca="false">'SERVENTE COM INSALUBRIDADE'!F196</f>
        <v>5331.47781802877</v>
      </c>
      <c r="I23" s="180" t="n">
        <f aca="false">(G23/G24)*H23</f>
        <v>17.7715927267626</v>
      </c>
    </row>
    <row r="24" customFormat="false" ht="12.75" hidden="false" customHeight="true" outlineLevel="0" collapsed="false">
      <c r="A24" s="178"/>
      <c r="B24" s="179" t="n">
        <v>1500</v>
      </c>
      <c r="C24" s="180"/>
      <c r="D24" s="180"/>
      <c r="E24" s="176"/>
      <c r="F24" s="178"/>
      <c r="G24" s="179" t="n">
        <v>300</v>
      </c>
      <c r="H24" s="180"/>
      <c r="I24" s="180"/>
    </row>
    <row r="25" customFormat="false" ht="12.75" hidden="false" customHeight="true" outlineLevel="0" collapsed="false">
      <c r="A25" s="182" t="s">
        <v>182</v>
      </c>
      <c r="B25" s="182"/>
      <c r="C25" s="182"/>
      <c r="D25" s="184" t="n">
        <f aca="false">D21+D23</f>
        <v>2.93202523914784</v>
      </c>
      <c r="E25" s="176"/>
      <c r="F25" s="182" t="s">
        <v>182</v>
      </c>
      <c r="G25" s="182"/>
      <c r="H25" s="182"/>
      <c r="I25" s="183" t="n">
        <f aca="false">I21+I23</f>
        <v>17.7715927267626</v>
      </c>
    </row>
    <row r="26" customFormat="false" ht="12.75" hidden="false" customHeight="true" outlineLevel="0" collapsed="false">
      <c r="A26" s="4"/>
      <c r="B26" s="4"/>
      <c r="C26" s="4"/>
      <c r="D26" s="4"/>
      <c r="E26" s="33"/>
      <c r="F26" s="4"/>
      <c r="G26" s="4"/>
      <c r="H26" s="4"/>
      <c r="I26" s="4"/>
    </row>
    <row r="27" customFormat="false" ht="12.75" hidden="false" customHeight="true" outlineLevel="0" collapsed="false">
      <c r="A27" s="186"/>
      <c r="B27" s="186"/>
      <c r="C27" s="186"/>
      <c r="D27" s="186"/>
      <c r="E27" s="33"/>
      <c r="F27" s="186"/>
      <c r="G27" s="186"/>
      <c r="H27" s="186"/>
      <c r="I27" s="186"/>
    </row>
    <row r="28" customFormat="false" ht="12.75" hidden="false" customHeight="true" outlineLevel="0" collapsed="false">
      <c r="A28" s="187"/>
      <c r="B28" s="187"/>
      <c r="C28" s="187"/>
      <c r="D28" s="187"/>
      <c r="E28" s="33"/>
      <c r="F28" s="187"/>
      <c r="G28" s="187"/>
      <c r="H28" s="187"/>
      <c r="I28" s="187"/>
    </row>
    <row r="29" customFormat="false" ht="12.75" hidden="false" customHeight="true" outlineLevel="0" collapsed="false">
      <c r="A29" s="186"/>
      <c r="B29" s="187"/>
      <c r="C29" s="186"/>
      <c r="D29" s="186"/>
      <c r="E29" s="33"/>
      <c r="F29" s="186"/>
      <c r="G29" s="187"/>
      <c r="H29" s="186"/>
      <c r="I29" s="186"/>
    </row>
    <row r="30" customFormat="false" ht="12.75" hidden="false" customHeight="true" outlineLevel="0" collapsed="false">
      <c r="A30" s="186"/>
      <c r="B30" s="187"/>
      <c r="C30" s="186"/>
      <c r="D30" s="186"/>
      <c r="E30" s="33"/>
      <c r="F30" s="186"/>
      <c r="G30" s="187"/>
      <c r="H30" s="186"/>
      <c r="I30" s="186"/>
    </row>
    <row r="31" customFormat="false" ht="12.75" hidden="false" customHeight="true" outlineLevel="0" collapsed="false">
      <c r="A31" s="186"/>
      <c r="B31" s="187"/>
      <c r="C31" s="188"/>
      <c r="D31" s="188"/>
      <c r="E31" s="33"/>
      <c r="F31" s="186"/>
      <c r="G31" s="187"/>
      <c r="H31" s="188"/>
      <c r="I31" s="188"/>
    </row>
    <row r="32" customFormat="false" ht="12.75" hidden="false" customHeight="true" outlineLevel="0" collapsed="false">
      <c r="A32" s="186"/>
      <c r="B32" s="187"/>
      <c r="C32" s="188"/>
      <c r="D32" s="188"/>
      <c r="E32" s="33"/>
      <c r="F32" s="186"/>
      <c r="G32" s="187"/>
      <c r="H32" s="188"/>
      <c r="I32" s="188"/>
    </row>
    <row r="33" customFormat="false" ht="12.75" hidden="false" customHeight="true" outlineLevel="0" collapsed="false">
      <c r="A33" s="189"/>
      <c r="B33" s="189"/>
      <c r="C33" s="189"/>
      <c r="D33" s="190"/>
      <c r="E33" s="33"/>
      <c r="F33" s="191"/>
      <c r="G33" s="191"/>
      <c r="H33" s="191"/>
      <c r="I33" s="190"/>
    </row>
    <row r="34" customFormat="false" ht="13.2" hidden="false" customHeight="false" outlineLevel="0" collapsed="false">
      <c r="H34" s="0"/>
    </row>
    <row r="35" customFormat="false" ht="13.2" hidden="false" customHeight="false" outlineLevel="0" collapsed="false">
      <c r="H35" s="0"/>
    </row>
    <row r="36" customFormat="false" ht="12.8" hidden="false" customHeight="false" outlineLevel="0" collapsed="false">
      <c r="H36" s="192" t="n">
        <f aca="false">D7/14</f>
        <v>0.261787967781057</v>
      </c>
    </row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1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  <mergeCell ref="A26:D26"/>
    <mergeCell ref="F26:I26"/>
    <mergeCell ref="A27:D27"/>
    <mergeCell ref="F27:I27"/>
    <mergeCell ref="A29:A30"/>
    <mergeCell ref="C29:C30"/>
    <mergeCell ref="D29:D30"/>
    <mergeCell ref="F29:F30"/>
    <mergeCell ref="H29:H30"/>
    <mergeCell ref="I29:I30"/>
    <mergeCell ref="A31:A32"/>
    <mergeCell ref="C31:C32"/>
    <mergeCell ref="D31:D32"/>
    <mergeCell ref="F31:F32"/>
    <mergeCell ref="H31:H32"/>
    <mergeCell ref="I31:I32"/>
    <mergeCell ref="A33:C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"/>
  <sheetViews>
    <sheetView showFormulas="false" showGridLines="true" showRowColHeaders="true" showZeros="true" rightToLeft="false" tabSelected="false" showOutlineSymbols="true" defaultGridColor="true" view="normal" topLeftCell="A1" colorId="64" zoomScale="111" zoomScaleNormal="111" zoomScalePageLayoutView="100" workbookViewId="0">
      <selection pane="topLeft" activeCell="H21" activeCellId="0" sqref="H21"/>
    </sheetView>
  </sheetViews>
  <sheetFormatPr defaultRowHeight="12.8" outlineLevelRow="0" outlineLevelCol="0"/>
  <cols>
    <col collapsed="false" customWidth="true" hidden="false" outlineLevel="0" max="1" min="1" style="0" width="19.04"/>
    <col collapsed="false" customWidth="true" hidden="false" outlineLevel="0" max="2" min="2" style="0" width="19.9"/>
    <col collapsed="false" customWidth="true" hidden="false" outlineLevel="0" max="3" min="3" style="0" width="22.78"/>
    <col collapsed="false" customWidth="true" hidden="false" outlineLevel="0" max="4" min="4" style="0" width="18.9"/>
    <col collapsed="false" customWidth="true" hidden="false" outlineLevel="0" max="12" min="5" style="0" width="10.8"/>
    <col collapsed="false" customWidth="true" hidden="false" outlineLevel="0" max="21" min="13" style="0" width="8.37"/>
    <col collapsed="false" customWidth="true" hidden="false" outlineLevel="0" max="1025" min="22" style="0" width="13.63"/>
  </cols>
  <sheetData>
    <row r="1" customFormat="false" ht="14.25" hidden="false" customHeight="true" outlineLevel="0" collapsed="false">
      <c r="A1" s="174" t="s">
        <v>191</v>
      </c>
      <c r="B1" s="174"/>
      <c r="C1" s="174"/>
      <c r="D1" s="174"/>
    </row>
    <row r="2" s="79" customFormat="true" ht="14.25" hidden="false" customHeight="true" outlineLevel="0" collapsed="false">
      <c r="A2" s="174"/>
      <c r="B2" s="174"/>
      <c r="C2" s="174"/>
      <c r="D2" s="174"/>
      <c r="AMF2" s="0"/>
      <c r="AMG2" s="0"/>
      <c r="AMH2" s="0"/>
      <c r="AMI2" s="0"/>
      <c r="AMJ2" s="0"/>
    </row>
    <row r="3" customFormat="false" ht="14.25" hidden="false" customHeight="true" outlineLevel="0" collapsed="false">
      <c r="A3" s="175" t="s">
        <v>192</v>
      </c>
      <c r="B3" s="175"/>
      <c r="C3" s="175"/>
      <c r="D3" s="175"/>
    </row>
    <row r="4" customFormat="false" ht="14.25" hidden="false" customHeight="true" outlineLevel="0" collapsed="false">
      <c r="A4" s="177" t="s">
        <v>174</v>
      </c>
      <c r="B4" s="177" t="s">
        <v>175</v>
      </c>
      <c r="C4" s="177" t="s">
        <v>176</v>
      </c>
      <c r="D4" s="177" t="s">
        <v>177</v>
      </c>
    </row>
    <row r="5" customFormat="false" ht="14.25" hidden="false" customHeight="true" outlineLevel="0" collapsed="false">
      <c r="A5" s="178" t="s">
        <v>178</v>
      </c>
      <c r="B5" s="179" t="n">
        <v>1</v>
      </c>
      <c r="C5" s="180" t="n">
        <v>0</v>
      </c>
      <c r="D5" s="180" t="n">
        <v>0</v>
      </c>
    </row>
    <row r="6" customFormat="false" ht="14.25" hidden="false" customHeight="true" outlineLevel="0" collapsed="false">
      <c r="A6" s="178"/>
      <c r="B6" s="179" t="s">
        <v>193</v>
      </c>
      <c r="C6" s="180"/>
      <c r="D6" s="180"/>
    </row>
    <row r="7" customFormat="false" ht="14.25" hidden="false" customHeight="true" outlineLevel="0" collapsed="false">
      <c r="A7" s="178" t="s">
        <v>181</v>
      </c>
      <c r="B7" s="179" t="n">
        <v>1</v>
      </c>
      <c r="C7" s="180" t="n">
        <f aca="false">'PREÇO m² área interna'!C7</f>
        <v>4398.03785872175</v>
      </c>
      <c r="D7" s="180" t="n">
        <f aca="false">(B7/B8)*C7</f>
        <v>0.488670873191306</v>
      </c>
    </row>
    <row r="8" customFormat="false" ht="14.25" hidden="false" customHeight="true" outlineLevel="0" collapsed="false">
      <c r="A8" s="178"/>
      <c r="B8" s="179" t="n">
        <v>9000</v>
      </c>
      <c r="C8" s="180"/>
      <c r="D8" s="180"/>
    </row>
    <row r="9" customFormat="false" ht="14.25" hidden="false" customHeight="true" outlineLevel="0" collapsed="false">
      <c r="A9" s="182" t="s">
        <v>182</v>
      </c>
      <c r="B9" s="182"/>
      <c r="C9" s="182"/>
      <c r="D9" s="183" t="n">
        <f aca="false">D5+D7</f>
        <v>0.488670873191306</v>
      </c>
    </row>
    <row r="10" customFormat="false" ht="12.75" hidden="false" customHeight="true" outlineLevel="0" collapsed="false">
      <c r="A10" s="185"/>
      <c r="B10" s="185"/>
      <c r="C10" s="185"/>
      <c r="D10" s="185"/>
    </row>
    <row r="11" customFormat="false" ht="12.75" hidden="false" customHeight="true" outlineLevel="0" collapsed="false">
      <c r="A11" s="175" t="s">
        <v>194</v>
      </c>
      <c r="B11" s="175"/>
      <c r="C11" s="175"/>
      <c r="D11" s="175"/>
    </row>
    <row r="12" s="79" customFormat="true" ht="12.75" hidden="false" customHeight="true" outlineLevel="0" collapsed="false">
      <c r="A12" s="177" t="s">
        <v>174</v>
      </c>
      <c r="B12" s="177" t="s">
        <v>175</v>
      </c>
      <c r="C12" s="177" t="s">
        <v>176</v>
      </c>
      <c r="D12" s="177" t="s">
        <v>177</v>
      </c>
      <c r="AMF12" s="0"/>
      <c r="AMG12" s="0"/>
      <c r="AMH12" s="0"/>
      <c r="AMI12" s="0"/>
      <c r="AMJ12" s="0"/>
    </row>
    <row r="13" customFormat="false" ht="12.75" hidden="false" customHeight="true" outlineLevel="0" collapsed="false">
      <c r="A13" s="178" t="s">
        <v>178</v>
      </c>
      <c r="B13" s="179" t="n">
        <v>1</v>
      </c>
      <c r="C13" s="180" t="n">
        <v>0</v>
      </c>
      <c r="D13" s="180" t="n">
        <v>0</v>
      </c>
    </row>
    <row r="14" customFormat="false" ht="12.75" hidden="false" customHeight="true" outlineLevel="0" collapsed="false">
      <c r="A14" s="178"/>
      <c r="B14" s="179" t="s">
        <v>195</v>
      </c>
      <c r="C14" s="180"/>
      <c r="D14" s="180"/>
    </row>
    <row r="15" customFormat="false" ht="12.75" hidden="false" customHeight="true" outlineLevel="0" collapsed="false">
      <c r="A15" s="178" t="s">
        <v>181</v>
      </c>
      <c r="B15" s="179" t="n">
        <v>1</v>
      </c>
      <c r="C15" s="180" t="n">
        <f aca="false">'PREÇO m² área interna'!C7</f>
        <v>4398.03785872175</v>
      </c>
      <c r="D15" s="180" t="n">
        <f aca="false">(B15/B16)*C15</f>
        <v>1.62890291063769</v>
      </c>
    </row>
    <row r="16" customFormat="false" ht="12.75" hidden="false" customHeight="true" outlineLevel="0" collapsed="false">
      <c r="A16" s="178"/>
      <c r="B16" s="179" t="n">
        <v>2700</v>
      </c>
      <c r="C16" s="180"/>
      <c r="D16" s="180"/>
    </row>
    <row r="17" customFormat="false" ht="12.75" hidden="false" customHeight="true" outlineLevel="0" collapsed="false">
      <c r="A17" s="182" t="s">
        <v>182</v>
      </c>
      <c r="B17" s="182"/>
      <c r="C17" s="182"/>
      <c r="D17" s="183" t="n">
        <f aca="false">D13+D15</f>
        <v>1.62890291063769</v>
      </c>
    </row>
    <row r="18" customFormat="false" ht="12.75" hidden="false" customHeight="true" outlineLevel="0" collapsed="false">
      <c r="A18" s="185"/>
      <c r="B18" s="185"/>
      <c r="C18" s="185"/>
      <c r="D18" s="185"/>
    </row>
    <row r="19" customFormat="false" ht="12.75" hidden="false" customHeight="true" outlineLevel="0" collapsed="false">
      <c r="A19" s="175" t="s">
        <v>196</v>
      </c>
      <c r="B19" s="175"/>
      <c r="C19" s="175"/>
      <c r="D19" s="175"/>
    </row>
    <row r="20" customFormat="false" ht="12.75" hidden="false" customHeight="true" outlineLevel="0" collapsed="false">
      <c r="A20" s="177" t="s">
        <v>174</v>
      </c>
      <c r="B20" s="177" t="s">
        <v>175</v>
      </c>
      <c r="C20" s="177" t="s">
        <v>176</v>
      </c>
      <c r="D20" s="177" t="s">
        <v>177</v>
      </c>
    </row>
    <row r="21" customFormat="false" ht="12.75" hidden="false" customHeight="true" outlineLevel="0" collapsed="false">
      <c r="A21" s="178" t="s">
        <v>178</v>
      </c>
      <c r="B21" s="179" t="n">
        <v>1</v>
      </c>
      <c r="C21" s="180" t="n">
        <v>0</v>
      </c>
      <c r="D21" s="180" t="n">
        <v>0</v>
      </c>
    </row>
    <row r="22" customFormat="false" ht="12.75" hidden="false" customHeight="true" outlineLevel="0" collapsed="false">
      <c r="A22" s="178"/>
      <c r="B22" s="179" t="s">
        <v>197</v>
      </c>
      <c r="C22" s="180"/>
      <c r="D22" s="180"/>
    </row>
    <row r="23" customFormat="false" ht="12.75" hidden="false" customHeight="true" outlineLevel="0" collapsed="false">
      <c r="A23" s="178" t="s">
        <v>181</v>
      </c>
      <c r="B23" s="179" t="n">
        <v>1</v>
      </c>
      <c r="C23" s="180" t="n">
        <f aca="false">'PREÇO m² área interna'!C7</f>
        <v>4398.03785872175</v>
      </c>
      <c r="D23" s="180" t="n">
        <f aca="false">(B23/B24)*C23</f>
        <v>0.0439803785872176</v>
      </c>
    </row>
    <row r="24" customFormat="false" ht="12.75" hidden="false" customHeight="true" outlineLevel="0" collapsed="false">
      <c r="A24" s="178"/>
      <c r="B24" s="179" t="n">
        <v>100000</v>
      </c>
      <c r="C24" s="180"/>
      <c r="D24" s="180"/>
    </row>
    <row r="25" customFormat="false" ht="12.75" hidden="false" customHeight="true" outlineLevel="0" collapsed="false">
      <c r="A25" s="182" t="s">
        <v>182</v>
      </c>
      <c r="B25" s="182"/>
      <c r="C25" s="182"/>
      <c r="D25" s="183" t="n">
        <f aca="false">D21+D23</f>
        <v>0.0439803785872176</v>
      </c>
    </row>
    <row r="40" customFormat="false" ht="14.25" hidden="false" customHeight="true" outlineLevel="0" collapsed="false"/>
    <row r="41" customFormat="false" ht="14.25" hidden="false" customHeight="true" outlineLevel="0" collapsed="false"/>
  </sheetData>
  <mergeCells count="27">
    <mergeCell ref="A1:D2"/>
    <mergeCell ref="A3:D3"/>
    <mergeCell ref="A5:A6"/>
    <mergeCell ref="C5:C6"/>
    <mergeCell ref="D5:D6"/>
    <mergeCell ref="A7:A8"/>
    <mergeCell ref="C7:C8"/>
    <mergeCell ref="D7:D8"/>
    <mergeCell ref="A9:C9"/>
    <mergeCell ref="A10:D10"/>
    <mergeCell ref="A11:D11"/>
    <mergeCell ref="A13:A14"/>
    <mergeCell ref="C13:C14"/>
    <mergeCell ref="D13:D14"/>
    <mergeCell ref="A15:A16"/>
    <mergeCell ref="C15:C16"/>
    <mergeCell ref="D15:D16"/>
    <mergeCell ref="A17:C17"/>
    <mergeCell ref="A18:D18"/>
    <mergeCell ref="A19:D19"/>
    <mergeCell ref="A21:A22"/>
    <mergeCell ref="C21:C22"/>
    <mergeCell ref="D21:D22"/>
    <mergeCell ref="A23:A24"/>
    <mergeCell ref="C23:C24"/>
    <mergeCell ref="D23:D24"/>
    <mergeCell ref="A25:C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11" zoomScaleNormal="111" zoomScalePageLayoutView="100" workbookViewId="0">
      <selection pane="topLeft" activeCell="F31" activeCellId="0" sqref="F31"/>
    </sheetView>
  </sheetViews>
  <sheetFormatPr defaultRowHeight="13.2" outlineLevelRow="0" outlineLevelCol="0"/>
  <cols>
    <col collapsed="false" customWidth="true" hidden="false" outlineLevel="0" max="1" min="1" style="0" width="16.02"/>
    <col collapsed="false" customWidth="true" hidden="false" outlineLevel="0" max="2" min="2" style="0" width="16.4"/>
    <col collapsed="false" customWidth="true" hidden="false" outlineLevel="0" max="3" min="3" style="0" width="21.15"/>
    <col collapsed="false" customWidth="true" hidden="false" outlineLevel="0" max="4" min="4" style="0" width="32.15"/>
    <col collapsed="false" customWidth="true" hidden="false" outlineLevel="0" max="5" min="5" style="0" width="9.18"/>
    <col collapsed="false" customWidth="true" hidden="false" outlineLevel="0" max="6" min="6" style="0" width="20.41"/>
    <col collapsed="false" customWidth="true" hidden="false" outlineLevel="0" max="7" min="7" style="0" width="11.64"/>
    <col collapsed="false" customWidth="true" hidden="false" outlineLevel="0" max="8" min="8" style="0" width="19.04"/>
    <col collapsed="false" customWidth="true" hidden="false" outlineLevel="0" max="9" min="9" style="0" width="10.53"/>
    <col collapsed="false" customWidth="true" hidden="false" outlineLevel="0" max="10" min="10" style="0" width="16.71"/>
    <col collapsed="false" customWidth="true" hidden="false" outlineLevel="0" max="1025" min="11" style="0" width="8.21"/>
  </cols>
  <sheetData>
    <row r="1" customFormat="false" ht="12.8" hidden="false" customHeight="false" outlineLevel="0" collapsed="false">
      <c r="A1" s="174" t="s">
        <v>198</v>
      </c>
      <c r="B1" s="174"/>
      <c r="C1" s="174"/>
      <c r="D1" s="174"/>
      <c r="E1" s="174"/>
      <c r="F1" s="174"/>
      <c r="G1" s="174"/>
    </row>
    <row r="2" s="79" customFormat="true" ht="12.8" hidden="false" customHeight="false" outlineLevel="0" collapsed="false">
      <c r="A2" s="175" t="s">
        <v>199</v>
      </c>
      <c r="B2" s="175"/>
      <c r="C2" s="175"/>
      <c r="D2" s="175"/>
      <c r="E2" s="175"/>
      <c r="F2" s="175"/>
      <c r="G2" s="175"/>
    </row>
    <row r="3" customFormat="false" ht="12.8" hidden="false" customHeight="false" outlineLevel="0" collapsed="false">
      <c r="A3" s="193" t="s">
        <v>174</v>
      </c>
      <c r="B3" s="194" t="s">
        <v>175</v>
      </c>
      <c r="C3" s="194" t="s">
        <v>200</v>
      </c>
      <c r="D3" s="194" t="s">
        <v>201</v>
      </c>
      <c r="E3" s="177" t="s">
        <v>202</v>
      </c>
      <c r="F3" s="194" t="s">
        <v>176</v>
      </c>
      <c r="G3" s="194" t="s">
        <v>177</v>
      </c>
    </row>
    <row r="4" customFormat="false" ht="12.8" hidden="false" customHeight="false" outlineLevel="0" collapsed="false">
      <c r="A4" s="195" t="s">
        <v>178</v>
      </c>
      <c r="B4" s="179" t="n">
        <v>1</v>
      </c>
      <c r="C4" s="178" t="n">
        <v>16</v>
      </c>
      <c r="D4" s="179" t="n">
        <v>1</v>
      </c>
      <c r="E4" s="196" t="n">
        <f aca="false">H4*C4*J4</f>
        <v>2.17342874685532E-005</v>
      </c>
      <c r="F4" s="180" t="n">
        <v>0</v>
      </c>
      <c r="G4" s="180" t="n">
        <v>0</v>
      </c>
      <c r="H4" s="197" t="n">
        <f aca="false">1/(30*130)</f>
        <v>0.000256410256410256</v>
      </c>
      <c r="I4" s="198"/>
      <c r="J4" s="199" t="n">
        <f aca="false">1/188.76</f>
        <v>0.00529773257045984</v>
      </c>
      <c r="K4" s="200"/>
    </row>
    <row r="5" customFormat="false" ht="12.8" hidden="false" customHeight="false" outlineLevel="0" collapsed="false">
      <c r="A5" s="195"/>
      <c r="B5" s="179" t="s">
        <v>203</v>
      </c>
      <c r="C5" s="178"/>
      <c r="D5" s="201" t="n">
        <v>188.76</v>
      </c>
      <c r="E5" s="196"/>
      <c r="F5" s="180"/>
      <c r="G5" s="180" t="n">
        <v>0</v>
      </c>
      <c r="H5" s="197" t="n">
        <f aca="false">1/160</f>
        <v>0.00625</v>
      </c>
      <c r="I5" s="198"/>
      <c r="J5" s="199" t="n">
        <f aca="false">1/188.76</f>
        <v>0.00529773257045984</v>
      </c>
      <c r="K5" s="200"/>
    </row>
    <row r="6" customFormat="false" ht="12.8" hidden="false" customHeight="false" outlineLevel="0" collapsed="false">
      <c r="A6" s="195" t="s">
        <v>181</v>
      </c>
      <c r="B6" s="179" t="n">
        <v>1</v>
      </c>
      <c r="C6" s="178" t="n">
        <v>16</v>
      </c>
      <c r="D6" s="179" t="n">
        <v>1</v>
      </c>
      <c r="E6" s="202" t="n">
        <f aca="false">H5*C6*J5</f>
        <v>0.000529773257045984</v>
      </c>
      <c r="F6" s="180" t="n">
        <v>0</v>
      </c>
      <c r="G6" s="180" t="n">
        <f aca="false">E6*F6</f>
        <v>0</v>
      </c>
      <c r="H6" s="200"/>
      <c r="I6" s="200"/>
      <c r="J6" s="200"/>
      <c r="K6" s="200"/>
    </row>
    <row r="7" customFormat="false" ht="12.8" hidden="false" customHeight="false" outlineLevel="0" collapsed="false">
      <c r="A7" s="195"/>
      <c r="B7" s="179" t="n">
        <v>160</v>
      </c>
      <c r="C7" s="178"/>
      <c r="D7" s="201" t="n">
        <v>188.76</v>
      </c>
      <c r="E7" s="202"/>
      <c r="F7" s="180"/>
      <c r="G7" s="180"/>
      <c r="H7" s="200"/>
      <c r="I7" s="200"/>
      <c r="J7" s="200"/>
      <c r="K7" s="200"/>
    </row>
    <row r="8" customFormat="false" ht="12.8" hidden="false" customHeight="false" outlineLevel="0" collapsed="false">
      <c r="A8" s="203" t="s">
        <v>204</v>
      </c>
      <c r="B8" s="203"/>
      <c r="C8" s="203"/>
      <c r="D8" s="203"/>
      <c r="E8" s="203"/>
      <c r="F8" s="203"/>
      <c r="G8" s="183" t="n">
        <f aca="false">G5+G6</f>
        <v>0</v>
      </c>
      <c r="H8" s="200"/>
      <c r="I8" s="200"/>
      <c r="J8" s="200"/>
      <c r="K8" s="200"/>
    </row>
    <row r="9" customFormat="false" ht="12.8" hidden="false" customHeight="false" outlineLevel="0" collapsed="false">
      <c r="A9" s="175" t="s">
        <v>205</v>
      </c>
      <c r="B9" s="175"/>
      <c r="C9" s="175"/>
      <c r="D9" s="175"/>
      <c r="E9" s="175"/>
      <c r="F9" s="175"/>
      <c r="G9" s="175"/>
      <c r="H9" s="200"/>
      <c r="I9" s="200"/>
      <c r="J9" s="200"/>
      <c r="K9" s="200"/>
    </row>
    <row r="10" customFormat="false" ht="12.8" hidden="false" customHeight="false" outlineLevel="0" collapsed="false">
      <c r="A10" s="193" t="s">
        <v>174</v>
      </c>
      <c r="B10" s="194" t="s">
        <v>175</v>
      </c>
      <c r="C10" s="194" t="s">
        <v>200</v>
      </c>
      <c r="D10" s="194" t="s">
        <v>201</v>
      </c>
      <c r="E10" s="177" t="s">
        <v>202</v>
      </c>
      <c r="F10" s="194" t="s">
        <v>176</v>
      </c>
      <c r="G10" s="194" t="s">
        <v>177</v>
      </c>
      <c r="H10" s="200"/>
      <c r="I10" s="200"/>
      <c r="J10" s="200"/>
      <c r="K10" s="200"/>
    </row>
    <row r="11" customFormat="false" ht="12.8" hidden="false" customHeight="false" outlineLevel="0" collapsed="false">
      <c r="A11" s="195" t="s">
        <v>178</v>
      </c>
      <c r="B11" s="179" t="n">
        <v>1</v>
      </c>
      <c r="C11" s="178" t="n">
        <v>16</v>
      </c>
      <c r="D11" s="179" t="n">
        <v>1</v>
      </c>
      <c r="E11" s="196" t="n">
        <f aca="false">I11*C11*K11</f>
        <v>0</v>
      </c>
      <c r="F11" s="180" t="n">
        <f aca="false">F5</f>
        <v>0</v>
      </c>
      <c r="G11" s="180" t="n">
        <v>0</v>
      </c>
      <c r="H11" s="200"/>
      <c r="I11" s="200"/>
      <c r="J11" s="200"/>
      <c r="K11" s="200"/>
    </row>
    <row r="12" customFormat="false" ht="12.8" hidden="false" customHeight="false" outlineLevel="0" collapsed="false">
      <c r="A12" s="204"/>
      <c r="B12" s="179" t="s">
        <v>203</v>
      </c>
      <c r="C12" s="178"/>
      <c r="D12" s="201" t="n">
        <v>188.76</v>
      </c>
      <c r="E12" s="196"/>
      <c r="F12" s="180"/>
      <c r="G12" s="180"/>
      <c r="H12" s="205" t="n">
        <f aca="false">1/380</f>
        <v>0.00263157894736842</v>
      </c>
      <c r="I12" s="200"/>
      <c r="J12" s="200"/>
      <c r="K12" s="200"/>
    </row>
    <row r="13" customFormat="false" ht="12.8" hidden="false" customHeight="false" outlineLevel="0" collapsed="false">
      <c r="A13" s="195" t="s">
        <v>181</v>
      </c>
      <c r="B13" s="179" t="n">
        <v>1</v>
      </c>
      <c r="C13" s="178" t="n">
        <v>16</v>
      </c>
      <c r="D13" s="179" t="n">
        <v>1</v>
      </c>
      <c r="E13" s="202" t="n">
        <f aca="false">(D13/D14)*C11*(B13/B14)</f>
        <v>0.000223062424019362</v>
      </c>
      <c r="F13" s="180" t="n">
        <f aca="false">'SERVENTE SEM INSALUBRIDADE'!F197</f>
        <v>4398.03785872175</v>
      </c>
      <c r="G13" s="180" t="n">
        <f aca="false">E13*F13</f>
        <v>0.981036985695398</v>
      </c>
      <c r="H13" s="205" t="n">
        <f aca="false">1/188.76</f>
        <v>0.00529773257045984</v>
      </c>
      <c r="I13" s="200"/>
      <c r="J13" s="200"/>
      <c r="K13" s="200"/>
    </row>
    <row r="14" customFormat="false" ht="12.8" hidden="false" customHeight="false" outlineLevel="0" collapsed="false">
      <c r="A14" s="204"/>
      <c r="B14" s="179" t="n">
        <v>380</v>
      </c>
      <c r="C14" s="178"/>
      <c r="D14" s="201" t="n">
        <v>188.76</v>
      </c>
      <c r="E14" s="202"/>
      <c r="F14" s="180"/>
      <c r="G14" s="180"/>
    </row>
    <row r="15" customFormat="false" ht="12.8" hidden="false" customHeight="false" outlineLevel="0" collapsed="false">
      <c r="A15" s="203" t="s">
        <v>204</v>
      </c>
      <c r="B15" s="203"/>
      <c r="C15" s="203"/>
      <c r="D15" s="203"/>
      <c r="E15" s="203"/>
      <c r="F15" s="203"/>
      <c r="G15" s="183" t="n">
        <f aca="false">G11+G13</f>
        <v>0.981036985695398</v>
      </c>
    </row>
    <row r="16" customFormat="false" ht="12.8" hidden="false" customHeight="false" outlineLevel="0" collapsed="false">
      <c r="A16" s="175" t="s">
        <v>206</v>
      </c>
      <c r="B16" s="175"/>
      <c r="C16" s="175"/>
      <c r="D16" s="175"/>
      <c r="E16" s="175"/>
      <c r="F16" s="175"/>
      <c r="G16" s="175"/>
    </row>
    <row r="17" customFormat="false" ht="12.8" hidden="false" customHeight="false" outlineLevel="0" collapsed="false">
      <c r="A17" s="193" t="s">
        <v>174</v>
      </c>
      <c r="B17" s="194" t="s">
        <v>175</v>
      </c>
      <c r="C17" s="194" t="s">
        <v>200</v>
      </c>
      <c r="D17" s="194" t="s">
        <v>201</v>
      </c>
      <c r="E17" s="177" t="s">
        <v>202</v>
      </c>
      <c r="F17" s="194" t="s">
        <v>176</v>
      </c>
      <c r="G17" s="194" t="s">
        <v>177</v>
      </c>
    </row>
    <row r="18" customFormat="false" ht="12.8" hidden="false" customHeight="false" outlineLevel="0" collapsed="false">
      <c r="A18" s="195" t="s">
        <v>178</v>
      </c>
      <c r="B18" s="179" t="n">
        <v>1</v>
      </c>
      <c r="C18" s="178" t="n">
        <v>16</v>
      </c>
      <c r="D18" s="179" t="n">
        <v>1</v>
      </c>
      <c r="E18" s="196" t="n">
        <f aca="false">I18*C18*K18</f>
        <v>0</v>
      </c>
      <c r="F18" s="180" t="n">
        <v>0</v>
      </c>
      <c r="G18" s="180" t="n">
        <v>0</v>
      </c>
    </row>
    <row r="19" customFormat="false" ht="12.8" hidden="false" customHeight="false" outlineLevel="0" collapsed="false">
      <c r="A19" s="204"/>
      <c r="B19" s="179" t="s">
        <v>203</v>
      </c>
      <c r="C19" s="178"/>
      <c r="D19" s="201" t="n">
        <v>188.76</v>
      </c>
      <c r="E19" s="196"/>
      <c r="F19" s="180"/>
      <c r="G19" s="180"/>
    </row>
    <row r="20" customFormat="false" ht="12.8" hidden="false" customHeight="false" outlineLevel="0" collapsed="false">
      <c r="A20" s="195" t="s">
        <v>181</v>
      </c>
      <c r="B20" s="179" t="n">
        <v>1</v>
      </c>
      <c r="C20" s="178" t="n">
        <v>16</v>
      </c>
      <c r="D20" s="179" t="n">
        <v>1</v>
      </c>
      <c r="E20" s="202" t="n">
        <f aca="false">(D20/D21)*C20*(B20/B21)</f>
        <v>0.000223062424019362</v>
      </c>
      <c r="F20" s="180" t="n">
        <f aca="false">'SERVENTE SEM INSALUBRIDADE'!F197</f>
        <v>4398.03785872175</v>
      </c>
      <c r="G20" s="180" t="n">
        <f aca="false">E20*F20</f>
        <v>0.981036985695398</v>
      </c>
    </row>
    <row r="21" customFormat="false" ht="12.8" hidden="false" customHeight="false" outlineLevel="0" collapsed="false">
      <c r="A21" s="204"/>
      <c r="B21" s="179" t="n">
        <v>380</v>
      </c>
      <c r="C21" s="178"/>
      <c r="D21" s="201" t="n">
        <v>188.76</v>
      </c>
      <c r="E21" s="202"/>
      <c r="F21" s="180"/>
      <c r="G21" s="180"/>
    </row>
    <row r="22" customFormat="false" ht="12.8" hidden="false" customHeight="false" outlineLevel="0" collapsed="false">
      <c r="A22" s="203" t="s">
        <v>204</v>
      </c>
      <c r="B22" s="203"/>
      <c r="C22" s="203"/>
      <c r="D22" s="203"/>
      <c r="E22" s="203"/>
      <c r="F22" s="203"/>
      <c r="G22" s="183" t="n">
        <f aca="false">G18+G20</f>
        <v>0.981036985695398</v>
      </c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showFormulas="false" showGridLines="true" showRowColHeaders="true" showZeros="true" rightToLeft="false" tabSelected="true" showOutlineSymbols="true" defaultGridColor="true" view="normal" topLeftCell="A1" colorId="64" zoomScale="111" zoomScaleNormal="111" zoomScalePageLayoutView="100" workbookViewId="0">
      <selection pane="topLeft" activeCell="J16" activeCellId="0" sqref="J16"/>
    </sheetView>
  </sheetViews>
  <sheetFormatPr defaultRowHeight="13.2" outlineLevelRow="0" outlineLevelCol="0"/>
  <cols>
    <col collapsed="false" customWidth="true" hidden="false" outlineLevel="0" max="1" min="1" style="0" width="53.96"/>
    <col collapsed="false" customWidth="true" hidden="false" outlineLevel="0" max="2" min="2" style="0" width="19.84"/>
    <col collapsed="false" customWidth="true" hidden="false" outlineLevel="0" max="3" min="3" style="0" width="8.79"/>
    <col collapsed="false" customWidth="true" hidden="false" outlineLevel="0" max="4" min="4" style="0" width="8.21"/>
    <col collapsed="false" customWidth="true" hidden="false" outlineLevel="0" max="5" min="5" style="0" width="10.65"/>
    <col collapsed="false" customWidth="true" hidden="false" outlineLevel="0" max="6" min="6" style="0" width="20.37"/>
    <col collapsed="false" customWidth="true" hidden="false" outlineLevel="0" max="16" min="7" style="0" width="10.8"/>
    <col collapsed="false" customWidth="true" hidden="false" outlineLevel="0" max="26" min="17" style="0" width="8.37"/>
    <col collapsed="false" customWidth="true" hidden="false" outlineLevel="0" max="1025" min="27" style="0" width="13.63"/>
  </cols>
  <sheetData>
    <row r="1" customFormat="false" ht="14.25" hidden="false" customHeight="true" outlineLevel="0" collapsed="false">
      <c r="A1" s="174" t="s">
        <v>207</v>
      </c>
      <c r="B1" s="174"/>
      <c r="C1" s="174"/>
      <c r="D1" s="174"/>
      <c r="E1" s="174"/>
      <c r="F1" s="174"/>
    </row>
    <row r="2" s="79" customFormat="true" ht="14.25" hidden="false" customHeight="true" outlineLevel="0" collapsed="false">
      <c r="A2" s="175" t="s">
        <v>208</v>
      </c>
      <c r="B2" s="175"/>
      <c r="C2" s="175"/>
      <c r="D2" s="175"/>
      <c r="E2" s="175"/>
      <c r="F2" s="175"/>
    </row>
    <row r="3" customFormat="false" ht="14.25" hidden="false" customHeight="true" outlineLevel="0" collapsed="false">
      <c r="A3" s="194" t="s">
        <v>209</v>
      </c>
      <c r="B3" s="177" t="s">
        <v>210</v>
      </c>
      <c r="C3" s="194" t="s">
        <v>211</v>
      </c>
      <c r="D3" s="194" t="s">
        <v>212</v>
      </c>
      <c r="E3" s="194" t="s">
        <v>213</v>
      </c>
      <c r="F3" s="194" t="s">
        <v>214</v>
      </c>
    </row>
    <row r="4" customFormat="false" ht="14.25" hidden="false" customHeight="true" outlineLevel="0" collapsed="false">
      <c r="A4" s="206" t="s">
        <v>215</v>
      </c>
      <c r="B4" s="207" t="n">
        <v>8141</v>
      </c>
      <c r="C4" s="208" t="n">
        <v>3.67</v>
      </c>
      <c r="D4" s="179" t="n">
        <v>12</v>
      </c>
      <c r="E4" s="208" t="n">
        <f aca="false">C4*D4</f>
        <v>44.04</v>
      </c>
      <c r="F4" s="208" t="n">
        <f aca="false">B4*E4</f>
        <v>358529.64</v>
      </c>
    </row>
    <row r="5" customFormat="false" ht="14.25" hidden="false" customHeight="true" outlineLevel="0" collapsed="false">
      <c r="A5" s="206" t="s">
        <v>216</v>
      </c>
      <c r="B5" s="207" t="n">
        <v>1089</v>
      </c>
      <c r="C5" s="208" t="n">
        <v>9.77</v>
      </c>
      <c r="D5" s="179" t="n">
        <v>12</v>
      </c>
      <c r="E5" s="208" t="n">
        <f aca="false">C5*D5</f>
        <v>117.24</v>
      </c>
      <c r="F5" s="208" t="n">
        <f aca="false">B5*E5</f>
        <v>127674.36</v>
      </c>
    </row>
    <row r="6" customFormat="false" ht="14.25" hidden="false" customHeight="true" outlineLevel="0" collapsed="false">
      <c r="A6" s="206" t="s">
        <v>217</v>
      </c>
      <c r="B6" s="207" t="n">
        <v>368</v>
      </c>
      <c r="C6" s="208" t="n">
        <v>1.76</v>
      </c>
      <c r="D6" s="179" t="n">
        <v>12</v>
      </c>
      <c r="E6" s="208" t="n">
        <f aca="false">C6*D6</f>
        <v>21.12</v>
      </c>
      <c r="F6" s="208" t="n">
        <f aca="false">B6*E6</f>
        <v>7772.16</v>
      </c>
    </row>
    <row r="7" customFormat="false" ht="14.25" hidden="false" customHeight="true" outlineLevel="0" collapsed="false">
      <c r="A7" s="206" t="s">
        <v>218</v>
      </c>
      <c r="B7" s="207" t="n">
        <v>500</v>
      </c>
      <c r="C7" s="208" t="n">
        <v>2.44</v>
      </c>
      <c r="D7" s="179" t="n">
        <v>12</v>
      </c>
      <c r="E7" s="208" t="n">
        <f aca="false">C7*D7</f>
        <v>29.28</v>
      </c>
      <c r="F7" s="208" t="n">
        <f aca="false">B7*E7</f>
        <v>14640</v>
      </c>
    </row>
    <row r="8" customFormat="false" ht="14.25" hidden="false" customHeight="true" outlineLevel="0" collapsed="false">
      <c r="A8" s="206" t="s">
        <v>219</v>
      </c>
      <c r="B8" s="207" t="n">
        <v>1080</v>
      </c>
      <c r="C8" s="208" t="n">
        <v>2.93</v>
      </c>
      <c r="D8" s="179" t="n">
        <v>12</v>
      </c>
      <c r="E8" s="208" t="n">
        <f aca="false">C8*D8</f>
        <v>35.16</v>
      </c>
      <c r="F8" s="208" t="n">
        <f aca="false">B8*E8</f>
        <v>37972.8</v>
      </c>
    </row>
    <row r="9" customFormat="false" ht="14.25" hidden="false" customHeight="true" outlineLevel="0" collapsed="false">
      <c r="A9" s="206" t="s">
        <v>220</v>
      </c>
      <c r="B9" s="207" t="n">
        <v>300</v>
      </c>
      <c r="C9" s="208" t="n">
        <v>17.77</v>
      </c>
      <c r="D9" s="179" t="n">
        <v>12</v>
      </c>
      <c r="E9" s="208" t="n">
        <f aca="false">C9*D9</f>
        <v>213.24</v>
      </c>
      <c r="F9" s="208" t="n">
        <f aca="false">B9*E9</f>
        <v>63972</v>
      </c>
    </row>
    <row r="10" customFormat="false" ht="14.25" hidden="false" customHeight="true" outlineLevel="0" collapsed="false">
      <c r="A10" s="209" t="s">
        <v>221</v>
      </c>
      <c r="B10" s="209"/>
      <c r="C10" s="209"/>
      <c r="D10" s="209"/>
      <c r="E10" s="209"/>
      <c r="F10" s="183" t="n">
        <f aca="false">F4+F5+F6+F7+F8+F9</f>
        <v>610560.96</v>
      </c>
    </row>
    <row r="11" customFormat="false" ht="14.25" hidden="false" customHeight="true" outlineLevel="0" collapsed="false">
      <c r="A11" s="175" t="s">
        <v>222</v>
      </c>
      <c r="B11" s="175"/>
      <c r="C11" s="175"/>
      <c r="D11" s="175"/>
      <c r="E11" s="175"/>
      <c r="F11" s="175"/>
    </row>
    <row r="12" customFormat="false" ht="14.25" hidden="false" customHeight="true" outlineLevel="0" collapsed="false">
      <c r="A12" s="194" t="s">
        <v>209</v>
      </c>
      <c r="B12" s="177" t="s">
        <v>210</v>
      </c>
      <c r="C12" s="194" t="s">
        <v>211</v>
      </c>
      <c r="D12" s="194" t="s">
        <v>212</v>
      </c>
      <c r="E12" s="194" t="s">
        <v>213</v>
      </c>
      <c r="F12" s="194" t="s">
        <v>214</v>
      </c>
    </row>
    <row r="13" customFormat="false" ht="12.75" hidden="false" customHeight="true" outlineLevel="0" collapsed="false">
      <c r="A13" s="206" t="s">
        <v>223</v>
      </c>
      <c r="B13" s="207" t="n">
        <v>8676</v>
      </c>
      <c r="C13" s="208" t="n">
        <v>0.49</v>
      </c>
      <c r="D13" s="179" t="n">
        <v>12</v>
      </c>
      <c r="E13" s="208" t="n">
        <f aca="false">C13*D13</f>
        <v>5.88</v>
      </c>
      <c r="F13" s="208" t="n">
        <f aca="false">B13*E13</f>
        <v>51014.88</v>
      </c>
    </row>
    <row r="14" customFormat="false" ht="14.25" hidden="false" customHeight="true" outlineLevel="0" collapsed="false">
      <c r="A14" s="206" t="s">
        <v>224</v>
      </c>
      <c r="B14" s="207" t="n">
        <v>4000</v>
      </c>
      <c r="C14" s="208" t="n">
        <v>1.63</v>
      </c>
      <c r="D14" s="179" t="n">
        <v>12</v>
      </c>
      <c r="E14" s="208" t="n">
        <f aca="false">C14*D14</f>
        <v>19.56</v>
      </c>
      <c r="F14" s="208" t="n">
        <f aca="false">B14*E14</f>
        <v>78240</v>
      </c>
    </row>
    <row r="15" customFormat="false" ht="12.75" hidden="false" customHeight="true" outlineLevel="0" collapsed="false">
      <c r="A15" s="206" t="s">
        <v>225</v>
      </c>
      <c r="B15" s="207" t="n">
        <v>24000</v>
      </c>
      <c r="C15" s="208" t="n">
        <v>0.04</v>
      </c>
      <c r="D15" s="179" t="n">
        <v>12</v>
      </c>
      <c r="E15" s="208" t="n">
        <f aca="false">C15*D14</f>
        <v>0.48</v>
      </c>
      <c r="F15" s="208" t="n">
        <f aca="false">B15*E15</f>
        <v>11520</v>
      </c>
    </row>
    <row r="16" s="79" customFormat="true" ht="12.75" hidden="false" customHeight="true" outlineLevel="0" collapsed="false">
      <c r="A16" s="209" t="s">
        <v>226</v>
      </c>
      <c r="B16" s="209"/>
      <c r="C16" s="209"/>
      <c r="D16" s="209"/>
      <c r="E16" s="209"/>
      <c r="F16" s="183" t="n">
        <f aca="false">F13+F14+F15</f>
        <v>140774.88</v>
      </c>
    </row>
    <row r="17" customFormat="false" ht="12.75" hidden="false" customHeight="true" outlineLevel="0" collapsed="false">
      <c r="A17" s="210" t="s">
        <v>198</v>
      </c>
      <c r="B17" s="210"/>
      <c r="C17" s="210"/>
      <c r="D17" s="210"/>
      <c r="E17" s="210"/>
      <c r="F17" s="210"/>
    </row>
    <row r="18" customFormat="false" ht="12.75" hidden="false" customHeight="true" outlineLevel="0" collapsed="false">
      <c r="A18" s="194" t="s">
        <v>209</v>
      </c>
      <c r="B18" s="177" t="s">
        <v>210</v>
      </c>
      <c r="C18" s="194" t="s">
        <v>211</v>
      </c>
      <c r="D18" s="194" t="s">
        <v>212</v>
      </c>
      <c r="E18" s="194" t="s">
        <v>213</v>
      </c>
      <c r="F18" s="194" t="s">
        <v>214</v>
      </c>
    </row>
    <row r="19" s="79" customFormat="true" ht="12.75" hidden="false" customHeight="true" outlineLevel="0" collapsed="false">
      <c r="A19" s="206" t="s">
        <v>227</v>
      </c>
      <c r="B19" s="207" t="n">
        <v>970</v>
      </c>
      <c r="C19" s="208" t="n">
        <v>0.98</v>
      </c>
      <c r="D19" s="179" t="n">
        <v>12</v>
      </c>
      <c r="E19" s="208" t="n">
        <f aca="false">C19*D19</f>
        <v>11.76</v>
      </c>
      <c r="F19" s="208" t="n">
        <f aca="false">B19*E19</f>
        <v>11407.2</v>
      </c>
    </row>
    <row r="20" s="79" customFormat="true" ht="12.75" hidden="false" customHeight="true" outlineLevel="0" collapsed="false">
      <c r="A20" s="206" t="s">
        <v>206</v>
      </c>
      <c r="B20" s="207" t="n">
        <v>868</v>
      </c>
      <c r="C20" s="208" t="n">
        <v>0.98</v>
      </c>
      <c r="D20" s="179" t="n">
        <v>12</v>
      </c>
      <c r="E20" s="208" t="n">
        <f aca="false">C20*D20</f>
        <v>11.76</v>
      </c>
      <c r="F20" s="208" t="n">
        <f aca="false">B20*E20</f>
        <v>10207.68</v>
      </c>
    </row>
    <row r="21" customFormat="false" ht="12.75" hidden="false" customHeight="true" outlineLevel="0" collapsed="false">
      <c r="A21" s="209" t="s">
        <v>228</v>
      </c>
      <c r="B21" s="209"/>
      <c r="C21" s="209"/>
      <c r="D21" s="209"/>
      <c r="E21" s="209"/>
      <c r="F21" s="183" t="n">
        <f aca="false">F19+F20</f>
        <v>21614.88</v>
      </c>
    </row>
    <row r="22" customFormat="false" ht="12.8" hidden="false" customHeight="false" outlineLevel="0" collapsed="false">
      <c r="A22" s="211" t="s">
        <v>214</v>
      </c>
      <c r="B22" s="211"/>
      <c r="C22" s="211"/>
      <c r="D22" s="211"/>
      <c r="E22" s="211"/>
      <c r="F22" s="183" t="n">
        <f aca="false">F10+F16+F21</f>
        <v>772950.72</v>
      </c>
    </row>
    <row r="23" customFormat="false" ht="12.75" hidden="false" customHeight="true" outlineLevel="0" collapsed="false">
      <c r="A23" s="209" t="s">
        <v>229</v>
      </c>
      <c r="B23" s="209"/>
      <c r="C23" s="209"/>
      <c r="D23" s="209"/>
      <c r="E23" s="209"/>
      <c r="F23" s="183" t="n">
        <f aca="false">F22/12</f>
        <v>64412.56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F1"/>
    <mergeCell ref="A2:F2"/>
    <mergeCell ref="A10:E10"/>
    <mergeCell ref="A11:F11"/>
    <mergeCell ref="A16:E16"/>
    <mergeCell ref="A17:F17"/>
    <mergeCell ref="A21:E21"/>
    <mergeCell ref="A22:E22"/>
    <mergeCell ref="A23:E2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RowHeight="13.2" outlineLevelRow="0" outlineLevelCol="0"/>
  <cols>
    <col collapsed="false" customWidth="true" hidden="false" outlineLevel="0" max="1" min="1" style="0" width="15.42"/>
    <col collapsed="false" customWidth="true" hidden="false" outlineLevel="0" max="2" min="2" style="0" width="16.67"/>
    <col collapsed="false" customWidth="true" hidden="false" outlineLevel="0" max="3" min="3" style="0" width="17.64"/>
    <col collapsed="false" customWidth="true" hidden="false" outlineLevel="0" max="4" min="4" style="0" width="19.04"/>
    <col collapsed="false" customWidth="true" hidden="false" outlineLevel="0" max="5" min="5" style="0" width="17.52"/>
    <col collapsed="false" customWidth="true" hidden="false" outlineLevel="0" max="6" min="6" style="0" width="12.64"/>
    <col collapsed="false" customWidth="true" hidden="false" outlineLevel="0" max="7" min="7" style="0" width="15.96"/>
    <col collapsed="false" customWidth="true" hidden="false" outlineLevel="0" max="8" min="8" style="0" width="14.43"/>
    <col collapsed="false" customWidth="true" hidden="true" outlineLevel="0" max="9" min="9" style="0" width="1.39"/>
    <col collapsed="false" customWidth="true" hidden="false" outlineLevel="0" max="19" min="10" style="0" width="10.8"/>
    <col collapsed="false" customWidth="true" hidden="false" outlineLevel="0" max="26" min="20" style="0" width="8.37"/>
    <col collapsed="false" customWidth="true" hidden="false" outlineLevel="0" max="1025" min="27" style="0" width="13.63"/>
  </cols>
  <sheetData>
    <row r="1" customFormat="false" ht="16.5" hidden="false" customHeight="true" outlineLevel="0" collapsed="false">
      <c r="A1" s="212" t="s">
        <v>230</v>
      </c>
      <c r="B1" s="212"/>
      <c r="C1" s="212"/>
      <c r="D1" s="212"/>
      <c r="E1" s="212"/>
      <c r="F1" s="212"/>
      <c r="G1" s="212"/>
      <c r="H1" s="212"/>
      <c r="I1" s="212"/>
    </row>
    <row r="2" customFormat="false" ht="12.8" hidden="false" customHeight="false" outlineLevel="0" collapsed="false">
      <c r="A2" s="213" t="s">
        <v>231</v>
      </c>
      <c r="B2" s="214"/>
      <c r="C2" s="214"/>
      <c r="D2" s="214"/>
      <c r="E2" s="214"/>
      <c r="F2" s="214"/>
      <c r="G2" s="214"/>
      <c r="H2" s="214"/>
      <c r="I2" s="214"/>
    </row>
    <row r="3" customFormat="false" ht="12.75" hidden="false" customHeight="true" outlineLevel="0" collapsed="false">
      <c r="A3" s="215" t="s">
        <v>232</v>
      </c>
      <c r="B3" s="215"/>
      <c r="C3" s="215"/>
      <c r="D3" s="215"/>
      <c r="E3" s="215"/>
      <c r="F3" s="215"/>
      <c r="G3" s="215"/>
      <c r="H3" s="215"/>
      <c r="I3" s="215"/>
    </row>
    <row r="4" customFormat="false" ht="38.25" hidden="false" customHeight="true" outlineLevel="0" collapsed="false">
      <c r="A4" s="215" t="s">
        <v>233</v>
      </c>
      <c r="B4" s="215"/>
      <c r="C4" s="215"/>
      <c r="D4" s="215"/>
      <c r="E4" s="215"/>
      <c r="F4" s="215"/>
      <c r="G4" s="215"/>
      <c r="H4" s="215"/>
      <c r="I4" s="215"/>
    </row>
    <row r="5" customFormat="false" ht="50.25" hidden="false" customHeight="true" outlineLevel="0" collapsed="false">
      <c r="A5" s="215" t="s">
        <v>234</v>
      </c>
      <c r="B5" s="215"/>
      <c r="C5" s="215"/>
      <c r="D5" s="215"/>
      <c r="E5" s="215" t="s">
        <v>235</v>
      </c>
      <c r="F5" s="215"/>
      <c r="G5" s="215"/>
      <c r="H5" s="215"/>
      <c r="I5" s="215"/>
    </row>
    <row r="6" customFormat="false" ht="12.75" hidden="false" customHeight="true" outlineLevel="0" collapsed="false">
      <c r="A6" s="215" t="s">
        <v>236</v>
      </c>
      <c r="B6" s="215"/>
      <c r="C6" s="215" t="s">
        <v>237</v>
      </c>
      <c r="D6" s="215"/>
      <c r="E6" s="215" t="s">
        <v>238</v>
      </c>
      <c r="F6" s="215"/>
      <c r="G6" s="215" t="s">
        <v>239</v>
      </c>
      <c r="H6" s="215"/>
      <c r="I6" s="215"/>
    </row>
    <row r="7" customFormat="false" ht="12.8" hidden="false" customHeight="true" outlineLevel="0" collapsed="false">
      <c r="A7" s="216" t="s">
        <v>240</v>
      </c>
      <c r="B7" s="216" t="s">
        <v>241</v>
      </c>
      <c r="C7" s="216" t="s">
        <v>240</v>
      </c>
      <c r="D7" s="216" t="s">
        <v>241</v>
      </c>
      <c r="E7" s="216" t="s">
        <v>240</v>
      </c>
      <c r="F7" s="216" t="s">
        <v>241</v>
      </c>
      <c r="G7" s="216" t="s">
        <v>240</v>
      </c>
      <c r="H7" s="215" t="s">
        <v>241</v>
      </c>
      <c r="I7" s="215"/>
    </row>
    <row r="8" customFormat="false" ht="12.8" hidden="false" customHeight="false" outlineLevel="0" collapsed="false">
      <c r="A8" s="217" t="n">
        <v>3.7</v>
      </c>
      <c r="B8" s="217" t="n">
        <v>4.45</v>
      </c>
      <c r="C8" s="217" t="n">
        <v>2.47</v>
      </c>
      <c r="D8" s="217" t="n">
        <v>2.97</v>
      </c>
      <c r="E8" s="217" t="n">
        <v>1.64</v>
      </c>
      <c r="F8" s="217" t="n">
        <v>1.98</v>
      </c>
      <c r="G8" s="217" t="n">
        <v>1.1</v>
      </c>
      <c r="H8" s="218" t="n">
        <v>1.32</v>
      </c>
      <c r="I8" s="218"/>
    </row>
    <row r="9" customFormat="false" ht="12.8" hidden="false" customHeight="false" outlineLevel="0" collapsed="false">
      <c r="A9" s="213" t="s">
        <v>231</v>
      </c>
      <c r="B9" s="214"/>
      <c r="C9" s="214"/>
      <c r="D9" s="214"/>
      <c r="E9" s="214"/>
      <c r="F9" s="214"/>
      <c r="G9" s="214"/>
      <c r="H9" s="219"/>
      <c r="I9" s="219"/>
    </row>
    <row r="10" customFormat="false" ht="73.5" hidden="false" customHeight="true" outlineLevel="0" collapsed="false">
      <c r="A10" s="215" t="s">
        <v>242</v>
      </c>
      <c r="B10" s="215"/>
      <c r="C10" s="215"/>
      <c r="D10" s="215"/>
      <c r="E10" s="215" t="s">
        <v>243</v>
      </c>
      <c r="F10" s="215"/>
      <c r="G10" s="215"/>
      <c r="H10" s="215"/>
      <c r="I10" s="215"/>
    </row>
    <row r="11" customFormat="false" ht="12.75" hidden="false" customHeight="true" outlineLevel="0" collapsed="false">
      <c r="A11" s="215" t="s">
        <v>244</v>
      </c>
      <c r="B11" s="215"/>
      <c r="C11" s="215" t="s">
        <v>245</v>
      </c>
      <c r="D11" s="215"/>
      <c r="E11" s="215" t="s">
        <v>246</v>
      </c>
      <c r="F11" s="215"/>
      <c r="G11" s="215" t="s">
        <v>247</v>
      </c>
      <c r="H11" s="215"/>
      <c r="I11" s="215"/>
    </row>
    <row r="12" customFormat="false" ht="12.8" hidden="false" customHeight="true" outlineLevel="0" collapsed="false">
      <c r="A12" s="216" t="s">
        <v>240</v>
      </c>
      <c r="B12" s="216" t="s">
        <v>241</v>
      </c>
      <c r="C12" s="216" t="s">
        <v>240</v>
      </c>
      <c r="D12" s="216" t="s">
        <v>241</v>
      </c>
      <c r="E12" s="216" t="s">
        <v>240</v>
      </c>
      <c r="F12" s="216" t="s">
        <v>241</v>
      </c>
      <c r="G12" s="216" t="s">
        <v>240</v>
      </c>
      <c r="H12" s="215" t="s">
        <v>241</v>
      </c>
      <c r="I12" s="215"/>
    </row>
    <row r="13" customFormat="false" ht="12.8" hidden="false" customHeight="false" outlineLevel="0" collapsed="false">
      <c r="A13" s="217" t="n">
        <v>0.84</v>
      </c>
      <c r="B13" s="217" t="n">
        <v>1.01</v>
      </c>
      <c r="C13" s="217" t="n">
        <v>0.66</v>
      </c>
      <c r="D13" s="217" t="n">
        <v>0.79</v>
      </c>
      <c r="E13" s="217" t="n">
        <v>0.2</v>
      </c>
      <c r="F13" s="217" t="n">
        <v>0.24</v>
      </c>
      <c r="G13" s="217" t="n">
        <v>0.16</v>
      </c>
      <c r="H13" s="218" t="n">
        <v>0.2</v>
      </c>
      <c r="I13" s="218"/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F6"/>
    <mergeCell ref="G6:I6"/>
    <mergeCell ref="H7:I7"/>
    <mergeCell ref="H8:I8"/>
    <mergeCell ref="H9:I9"/>
    <mergeCell ref="A10:D10"/>
    <mergeCell ref="E10:I10"/>
    <mergeCell ref="A11:B11"/>
    <mergeCell ref="C11:D11"/>
    <mergeCell ref="E11:F11"/>
    <mergeCell ref="G11:I11"/>
    <mergeCell ref="H12:I12"/>
    <mergeCell ref="H13:I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1357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</dc:creator>
  <dc:description/>
  <dc:language>pt-BR</dc:language>
  <cp:lastModifiedBy/>
  <cp:lastPrinted>2018-11-12T14:29:45Z</cp:lastPrinted>
  <dcterms:modified xsi:type="dcterms:W3CDTF">2018-11-12T17:11:54Z</dcterms:modified>
  <cp:revision>193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