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ditais_2019\Janeiro_2019\30_01_2019_Serviço de Limpeza e conservação\ANEXOS ATUALIZADOS\ANEXO II - PLANILHAS DE CUSTOS ATUALIZADAS\"/>
    </mc:Choice>
  </mc:AlternateContent>
  <xr:revisionPtr revIDLastSave="0" documentId="13_ncr:1_{8FCC095F-006F-4B9B-B2D3-8122DC10A310}" xr6:coauthVersionLast="40" xr6:coauthVersionMax="40" xr10:uidLastSave="{00000000-0000-0000-0000-000000000000}"/>
  <bookViews>
    <workbookView xWindow="0" yWindow="0" windowWidth="20490" windowHeight="10920" tabRatio="500" firstSheet="5" activeTab="6" xr2:uid="{00000000-000D-0000-FFFF-FFFF00000000}"/>
  </bookViews>
  <sheets>
    <sheet name="SERVENTE SEM INSALUBRIDADE" sheetId="1" r:id="rId1"/>
    <sheet name="SERVENTE COM INSALUBRIDADE" sheetId="2" r:id="rId2"/>
    <sheet name="PREÇO m² área interna" sheetId="3" r:id="rId3"/>
    <sheet name="PREÇO m² área externa" sheetId="4" r:id="rId4"/>
    <sheet name="ESQUADRIAS" sheetId="5" r:id="rId5"/>
    <sheet name="FACHADAS ENVIDRAÇADAS" sheetId="6" r:id="rId6"/>
    <sheet name="VALOR POR ÁREA E TOTAL DA PROPO" sheetId="7" r:id="rId7"/>
    <sheet name="LIMITES JUL 2018" sheetId="8" r:id="rId8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6" i="7" l="1"/>
  <c r="F26" i="7" s="1"/>
  <c r="E22" i="7"/>
  <c r="F22" i="7" s="1"/>
  <c r="E21" i="7"/>
  <c r="F21" i="7" s="1"/>
  <c r="E17" i="7"/>
  <c r="F17" i="7" s="1"/>
  <c r="E16" i="7"/>
  <c r="F16" i="7" s="1"/>
  <c r="E15" i="7"/>
  <c r="F15" i="7" s="1"/>
  <c r="E14" i="7"/>
  <c r="F14" i="7" s="1"/>
  <c r="E13" i="7"/>
  <c r="F13" i="7" s="1"/>
  <c r="E9" i="7"/>
  <c r="F9" i="7" s="1"/>
  <c r="E8" i="7"/>
  <c r="F8" i="7" s="1"/>
  <c r="E7" i="7"/>
  <c r="F7" i="7" s="1"/>
  <c r="E6" i="7"/>
  <c r="F6" i="7" s="1"/>
  <c r="E5" i="7"/>
  <c r="F5" i="7" s="1"/>
  <c r="E4" i="7"/>
  <c r="F4" i="7" s="1"/>
  <c r="E5" i="6"/>
  <c r="G5" i="6" s="1"/>
  <c r="G7" i="6" s="1"/>
  <c r="E3" i="6"/>
  <c r="E20" i="5"/>
  <c r="E18" i="5"/>
  <c r="H14" i="5"/>
  <c r="H13" i="5"/>
  <c r="E13" i="5"/>
  <c r="H12" i="5"/>
  <c r="E11" i="5"/>
  <c r="I25" i="4"/>
  <c r="D25" i="3"/>
  <c r="F172" i="2"/>
  <c r="F199" i="2" s="1"/>
  <c r="G171" i="2"/>
  <c r="G170" i="2"/>
  <c r="G169" i="2"/>
  <c r="G168" i="2"/>
  <c r="G172" i="2" s="1"/>
  <c r="F163" i="2"/>
  <c r="F144" i="2"/>
  <c r="F125" i="2"/>
  <c r="G122" i="2"/>
  <c r="F99" i="2"/>
  <c r="F103" i="2" s="1"/>
  <c r="F114" i="2" s="1"/>
  <c r="F85" i="2"/>
  <c r="F62" i="2"/>
  <c r="G49" i="2"/>
  <c r="F49" i="2"/>
  <c r="F195" i="2" s="1"/>
  <c r="G48" i="2"/>
  <c r="G47" i="2"/>
  <c r="F193" i="1"/>
  <c r="G166" i="1"/>
  <c r="G165" i="1"/>
  <c r="G164" i="1"/>
  <c r="G163" i="1"/>
  <c r="G162" i="1"/>
  <c r="F157" i="1"/>
  <c r="F138" i="1"/>
  <c r="F121" i="1"/>
  <c r="F95" i="1"/>
  <c r="F99" i="1" s="1"/>
  <c r="F110" i="1" s="1"/>
  <c r="F83" i="1"/>
  <c r="H72" i="1"/>
  <c r="F62" i="1"/>
  <c r="F48" i="1"/>
  <c r="G117" i="1" s="1"/>
  <c r="F23" i="7" l="1"/>
  <c r="F10" i="7"/>
  <c r="F18" i="7"/>
  <c r="G61" i="1"/>
  <c r="G119" i="1"/>
  <c r="G60" i="2"/>
  <c r="G123" i="2"/>
  <c r="G60" i="1"/>
  <c r="G118" i="1"/>
  <c r="G116" i="1"/>
  <c r="G121" i="1" s="1"/>
  <c r="F191" i="1" s="1"/>
  <c r="G120" i="1"/>
  <c r="F189" i="1"/>
  <c r="G61" i="2"/>
  <c r="G120" i="2"/>
  <c r="G125" i="2" s="1"/>
  <c r="F197" i="2" s="1"/>
  <c r="G124" i="2"/>
  <c r="G121" i="2"/>
  <c r="F28" i="7" l="1"/>
  <c r="F29" i="7" s="1"/>
  <c r="G62" i="2"/>
  <c r="G62" i="1"/>
  <c r="F108" i="1" l="1"/>
  <c r="G72" i="1"/>
  <c r="F112" i="2"/>
  <c r="G74" i="2"/>
  <c r="G82" i="2" l="1"/>
  <c r="G78" i="2"/>
  <c r="G81" i="2"/>
  <c r="G77" i="2"/>
  <c r="G85" i="2" s="1"/>
  <c r="F113" i="2" s="1"/>
  <c r="F115" i="2" s="1"/>
  <c r="G83" i="2"/>
  <c r="G79" i="2"/>
  <c r="G84" i="2"/>
  <c r="G80" i="2"/>
  <c r="G80" i="1"/>
  <c r="G76" i="1"/>
  <c r="G79" i="1"/>
  <c r="G75" i="1"/>
  <c r="G77" i="1"/>
  <c r="G82" i="1"/>
  <c r="G78" i="1"/>
  <c r="G81" i="1"/>
  <c r="F196" i="2" l="1"/>
  <c r="G133" i="2"/>
  <c r="G83" i="1"/>
  <c r="F109" i="1" s="1"/>
  <c r="F111" i="1" s="1"/>
  <c r="F190" i="1" l="1"/>
  <c r="G127" i="1"/>
  <c r="G143" i="2"/>
  <c r="G139" i="2"/>
  <c r="G152" i="2"/>
  <c r="G153" i="2" s="1"/>
  <c r="G162" i="2" s="1"/>
  <c r="G142" i="2"/>
  <c r="G138" i="2"/>
  <c r="G141" i="2"/>
  <c r="G140" i="2"/>
  <c r="G137" i="1" l="1"/>
  <c r="G133" i="1"/>
  <c r="G146" i="1"/>
  <c r="G147" i="1" s="1"/>
  <c r="G156" i="1" s="1"/>
  <c r="G136" i="1"/>
  <c r="G132" i="1"/>
  <c r="G135" i="1"/>
  <c r="G134" i="1"/>
  <c r="G144" i="2"/>
  <c r="G161" i="2" s="1"/>
  <c r="G163" i="2" s="1"/>
  <c r="F198" i="2" s="1"/>
  <c r="F200" i="2" s="1"/>
  <c r="G178" i="2" l="1"/>
  <c r="G138" i="1"/>
  <c r="G155" i="1" s="1"/>
  <c r="G157" i="1" s="1"/>
  <c r="F192" i="1" s="1"/>
  <c r="F194" i="1" s="1"/>
  <c r="G181" i="2" l="1"/>
  <c r="G172" i="1"/>
  <c r="G175" i="1" l="1"/>
  <c r="G179" i="2"/>
  <c r="G182" i="2" l="1"/>
  <c r="G173" i="1"/>
  <c r="G176" i="1" l="1"/>
  <c r="H176" i="1" s="1"/>
  <c r="H182" i="2"/>
  <c r="F195" i="1" l="1"/>
  <c r="F196" i="1" s="1"/>
  <c r="C201" i="1" s="1"/>
  <c r="F6" i="5" s="1"/>
  <c r="G187" i="2"/>
  <c r="F201" i="2" s="1"/>
  <c r="C207" i="2" s="1"/>
  <c r="F208" i="1" l="1"/>
  <c r="C7" i="3" s="1"/>
  <c r="H15" i="3" s="1"/>
  <c r="I15" i="3" s="1"/>
  <c r="I17" i="3" s="1"/>
  <c r="C7" i="4"/>
  <c r="D7" i="4" s="1"/>
  <c r="D9" i="4" s="1"/>
  <c r="E201" i="1"/>
  <c r="G202" i="1" s="1"/>
  <c r="F209" i="1" s="1"/>
  <c r="F210" i="1" s="1"/>
  <c r="H23" i="3"/>
  <c r="I23" i="3" s="1"/>
  <c r="I25" i="3" s="1"/>
  <c r="D7" i="3"/>
  <c r="D9" i="3" s="1"/>
  <c r="C23" i="3"/>
  <c r="C15" i="3"/>
  <c r="D15" i="3" s="1"/>
  <c r="D17" i="3" s="1"/>
  <c r="H7" i="3"/>
  <c r="I7" i="3" s="1"/>
  <c r="I9" i="3" s="1"/>
  <c r="H15" i="4"/>
  <c r="I15" i="4" s="1"/>
  <c r="I17" i="4" s="1"/>
  <c r="H23" i="4"/>
  <c r="H7" i="4"/>
  <c r="I7" i="4" s="1"/>
  <c r="I9" i="4" s="1"/>
  <c r="F214" i="2"/>
  <c r="C31" i="3" s="1"/>
  <c r="D31" i="3" s="1"/>
  <c r="D33" i="3" s="1"/>
  <c r="E207" i="2"/>
  <c r="G207" i="2" s="1"/>
  <c r="G208" i="2" s="1"/>
  <c r="F215" i="2" s="1"/>
  <c r="F216" i="2" s="1"/>
  <c r="F13" i="5"/>
  <c r="G13" i="5" s="1"/>
  <c r="G15" i="5" s="1"/>
  <c r="F20" i="5"/>
  <c r="G20" i="5" s="1"/>
  <c r="G22" i="5" s="1"/>
  <c r="G6" i="5"/>
  <c r="G8" i="5" s="1"/>
  <c r="C15" i="4" l="1"/>
  <c r="D15" i="4" s="1"/>
  <c r="D17" i="4" s="1"/>
  <c r="C23" i="4"/>
  <c r="D23" i="4" s="1"/>
  <c r="D25" i="4" s="1"/>
</calcChain>
</file>

<file path=xl/sharedStrings.xml><?xml version="1.0" encoding="utf-8"?>
<sst xmlns="http://schemas.openxmlformats.org/spreadsheetml/2006/main" count="731" uniqueCount="265">
  <si>
    <t>PLANILHA BASE – CAMPUS OURICURI DO IF SERTÃO – PE – GRUPO 3</t>
  </si>
  <si>
    <t xml:space="preserve">ANEXO VII – D </t>
  </si>
  <si>
    <t xml:space="preserve">MODELO DE PLANILHA DE CUSTOS E FORMAÇÃO DE PREÇOS </t>
  </si>
  <si>
    <t xml:space="preserve">Nº Processo: </t>
  </si>
  <si>
    <t>Licitação Nº:</t>
  </si>
  <si>
    <t xml:space="preserve">Dia __/__/__ às __:__ horas 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</si>
  <si>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</si>
  <si>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</si>
  <si>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</si>
  <si>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</si>
  <si>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</si>
  <si>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 xml:space="preserve">Ouricuri -  PE  </t>
  </si>
  <si>
    <t>C</t>
  </si>
  <si>
    <t>Ano Acordo, Convenção ou Sentença Normativa em Dissídio Coletivo</t>
  </si>
  <si>
    <t>CCT000205/2018</t>
  </si>
  <si>
    <t>D</t>
  </si>
  <si>
    <t>Nº de meses de execução contratual</t>
  </si>
  <si>
    <t>IDENTIFICAÇÃO DO SERVIÇO</t>
  </si>
  <si>
    <t>Tipo de Serviço</t>
  </si>
  <si>
    <t>Unidade de Medida</t>
  </si>
  <si>
    <t> Quantidade total a contratar (em função da unidade de medida)</t>
  </si>
  <si>
    <t>Limpeza e Conservação</t>
  </si>
  <si>
    <t>Posto de Limpeza e Conservação sem insalubridade</t>
  </si>
  <si>
    <t xml:space="preserve">01 POSTO </t>
  </si>
  <si>
    <t>Nota (1) - Esta tabela poderá ser adaptada às características do serviço contratado, inclusive no que concerne às rubricas e suas respectivas provisões e/ou estimativas, desde que haja justificativa.</t>
  </si>
  <si>
    <t>Nota (2)- As provisões constantes desta planilha poderão ser necessárias quando se tratar de determinados serviços que prescindam da dedicação exclusiva dos trabalhadores da contratada para com a administração.</t>
  </si>
  <si>
    <t>1. MÓDULOS</t>
  </si>
  <si>
    <t>Mão de obra</t>
  </si>
  <si>
    <t>Mão de obra vinculada à execução contratual</t>
  </si>
  <si>
    <t>Dados para composição dos custos referente à mão de obra</t>
  </si>
  <si>
    <t>Tipo de serviço (mesmo serviço com características distintas)</t>
  </si>
  <si>
    <t>Servente de limpeza</t>
  </si>
  <si>
    <t xml:space="preserve">Classificação Brasileira de Ocupações (CBO) </t>
  </si>
  <si>
    <t>5143-20</t>
  </si>
  <si>
    <t xml:space="preserve">Salário Normativo da Categoria Profissional </t>
  </si>
  <si>
    <t>Data base da categoria (dia/mês/ano)</t>
  </si>
  <si>
    <t> Nota 1: Deverá ser elaborado um quadro para cada tipo de serviço.</t>
  </si>
  <si>
    <t xml:space="preserve">Nota 2: A planilha será calculada considerando o valor mensal do empregado. </t>
  </si>
  <si>
    <t> MÓDULO 1 :   COMPOSIÇÃO DA REMUNERAÇÃO</t>
  </si>
  <si>
    <t>Composição da Remuneração</t>
  </si>
  <si>
    <t>Valor (R$)</t>
  </si>
  <si>
    <t>Salário Base</t>
  </si>
  <si>
    <t>Total</t>
  </si>
  <si>
    <t>Nota 1: O Módulo 1 refere-se ao valor mensal devido ao empregado pela prestação do serviço no período de 12 meses.</t>
  </si>
  <si>
    <t xml:space="preserve">Nota 2: Para o empregado que labora a jornada 12x36, em caso da não concessão ou concessão parcial do intervalo intrajornada (§ 4º do art. 71 da CLT), o valor a ser pago será inserido na remuneração utilizando a alínea “G”. </t>
  </si>
  <si>
    <t xml:space="preserve">Módulo 2 - Encargos e Benefícios Anuais, Mensais e Diários </t>
  </si>
  <si>
    <t xml:space="preserve">Submódulo 2.1 - 13º (décimo terceiro) Salário, Férias e Adicional de Férias </t>
  </si>
  <si>
    <t>2.1</t>
  </si>
  <si>
    <t>13º (décimo terceiro) Salário, Férias e Adicional de Férias</t>
  </si>
  <si>
    <t>%</t>
  </si>
  <si>
    <t>13 º (décimo terceiro) Salário</t>
  </si>
  <si>
    <t>Férias e Adicional de Férias</t>
  </si>
  <si>
    <t>Toral</t>
  </si>
  <si>
    <t xml:space="preserve">Nota 1: Como a planilha de custos e formação de preços é calculada mensalmente, provisiona-se proporcionalmente 1/12 (um doze avos) dos valores referentes a gratificação natalina, férias e adicional de férias. </t>
  </si>
  <si>
    <t xml:space="preserve">Nota 2: O adicional de férias contido no Submódulo 2.1 corresponde a 1/3 (um terço) da remuneração que por sua vez é divido por 12 (doze) conforme Nota 1 acima. </t>
  </si>
  <si>
    <t>Nota 3: Levando em consideração a vigência contratual prevista no art. 57 da Lei nº 8.666, de 23 de junho de 1993, a rubrica férias tem como objetivo principal suprir a necessidade de  pagamento das férias remuneradas ao final do contrato de 12 meses. Esta rubrica, quando da prorrogação contratual, torna-se custo não renovável.</t>
  </si>
  <si>
    <t xml:space="preserve">Submódulo 2.2 - Encargos Previdenciários (GPS), Fundo de Garantia por Tempo de Serviço (FGTS) e outras contribuições. </t>
  </si>
  <si>
    <t xml:space="preserve"> Base de cálculo submódulo 2.2 = Módulo 1 + Submódulo 2.1 </t>
  </si>
  <si>
    <t>2.2</t>
  </si>
  <si>
    <t xml:space="preserve">GPS, FGTS e outras contribuições </t>
  </si>
  <si>
    <t xml:space="preserve">Percentual (%) </t>
  </si>
  <si>
    <t xml:space="preserve">Valor (R$) </t>
  </si>
  <si>
    <t>INSS</t>
  </si>
  <si>
    <t>Salário Educação</t>
  </si>
  <si>
    <t>SAT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</si>
  <si>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</si>
  <si>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</si>
  <si>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</si>
  <si>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</si>
  <si>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</si>
  <si>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</si>
  <si>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</si>
  <si>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</si>
  <si>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</si>
  <si>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>Total de Benefícios mensais e diários</t>
  </si>
  <si>
    <t xml:space="preserve">Nota 1: Os percentuais dos encargos previdenciários, do FGTS e demais contribuições são aqueles estabelecidos pela legislação vigente. </t>
  </si>
  <si>
    <t xml:space="preserve">Nota 2: O SAT a depender do grau de risco do serviço irá variar entre 1%, para risco leve, de 2%, para risco médio, e de 3% de risco grave. </t>
  </si>
  <si>
    <t xml:space="preserve">Nota 3: Esses percentuais incidem sobre o Módulo 1, o Submódulo 2.1. </t>
  </si>
  <si>
    <t xml:space="preserve">Submódulo 2.3 - Benefícios Mensais e Diários. </t>
  </si>
  <si>
    <t>2.3</t>
  </si>
  <si>
    <t> Benefícios Mensais e Diários</t>
  </si>
  <si>
    <t xml:space="preserve">Transporte </t>
  </si>
  <si>
    <t>Auxílio Refeição/Alimentação (22 x 7,08 conforme Cláusula Nona CCT 205/2018)</t>
  </si>
  <si>
    <t xml:space="preserve">Assistência Social (conforme Cláusula Décima Terceira CCT 205/2018)  </t>
  </si>
  <si>
    <t>Outros – Cesta Básica (conforme Cláusula Décima Primeira CCT 205/2018)</t>
  </si>
  <si>
    <t>Assistência odontológica (conforme Cláusula Décima Quarta CCT 205/2018)</t>
  </si>
  <si>
    <t xml:space="preserve">Nota 1: O valor informado deverá ser o custo real do benefício (descontado o valor eventualmente pago pelo empregado). </t>
  </si>
  <si>
    <t xml:space="preserve">Nota 2: Observar a previsão dos benefícios contidos em Acordos, Convenções e Dissídios Coletivos de Trabalho e atentar-se ao disposto no art. 6º desta Instrução Normativa. </t>
  </si>
  <si>
    <t>Nota 3: Os valores do Auxílio Alimentação e Cesta Básica poderão ser reduzidos em 20%, caso a empresa comprove inscrição no PAT (Programa de Alimentação do Trabalhador).</t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</si>
  <si>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</si>
  <si>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</si>
  <si>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</si>
  <si>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</si>
  <si>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>Módulo 3 -  Provisão para Rescisão</t>
  </si>
  <si>
    <t>Provisão para Rescisão</t>
  </si>
  <si>
    <t>Aviso prévio indenizado</t>
  </si>
  <si>
    <t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</si>
  <si>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</si>
  <si>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</si>
  <si>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>Incidência de GPS, FGTS e outras contribuições sobre o aviso prévio trabalhado</t>
  </si>
  <si>
    <t>TOTAL</t>
  </si>
  <si>
    <t>OBS.: O Percentual máximo da parcela prevista na linha ‘D’ deste módulo ‘3’ será de 0,194% a cada ano de prorrogação, a ser incluído por ocasião da formulação do aditivo da prorrogação do contrato, conforme a Lei 12.506/2011" (Enunciado do Boletim de Jurisprudência nº 176/2017). A título informativo, deve-se atentar para as orientações da Nota Técnica nº 652/2017 - MP, que trata justamente sobre o cálculo das eventuais deduções a serem feitas a cada ano de execução contratual;</t>
  </si>
  <si>
    <t>Módulo 4 -  Custo de Reposição do Profissional Ausente</t>
  </si>
  <si>
    <t xml:space="preserve">Nota 1: Os itens que contemplam o módulo 4 se referem ao custo dos dias trabalhados pelo repositor/substituto, quando o empregado alocado na prestação de serviço estiver ausente, conforme as previsões estabelecidas na legislação. </t>
  </si>
  <si>
    <t xml:space="preserve">Nota 2: Haverá a incidência do Submódulo 2.2 sobre esse módulo. </t>
  </si>
  <si>
    <t xml:space="preserve">Base de cálculo do Módulo 4 = Módulo 1 + Módulo 2 + Módulo 3. </t>
  </si>
  <si>
    <t>Submódulo 4.1 – Substituto nas Ausências Legais</t>
  </si>
  <si>
    <t>4.1</t>
  </si>
  <si>
    <t>Substituto nas ausências legais</t>
  </si>
  <si>
    <t>Substituto na cobertura de Férias</t>
  </si>
  <si>
    <t>Substituto na cobertura Ausências legais</t>
  </si>
  <si>
    <t>Substituto na cobertura Licença paternidade</t>
  </si>
  <si>
    <t>Substituto na cobertura Ausência por Acidente de trabalho</t>
  </si>
  <si>
    <t>Substituto na cobertura Afastamento maternidade</t>
  </si>
  <si>
    <t>Substituto na cobertura de Outras ausências</t>
  </si>
  <si>
    <t xml:space="preserve">Nota: As alíneas “A” a “F” referem-se somente ao custo que será pago ao repositor pelos dias trabalhados quando da necessidade de substituir a mão de obra alocada na prestação do serviço. </t>
  </si>
  <si>
    <t>Submódulo 4.2 – Substituto da Intrajornada</t>
  </si>
  <si>
    <t>4.2</t>
  </si>
  <si>
    <t>Substituto na intrajornada</t>
  </si>
  <si>
    <t>Substituto na cobertura de Intervalo para repouso ou alimentação</t>
  </si>
  <si>
    <t xml:space="preserve">Nota: Quando houver a necessidade de reposição de um empregado durante sua ausência nos casos de intervalo para repouso ou alimentação deve-se contemplar o Submódulo 4.2. </t>
  </si>
  <si>
    <t xml:space="preserve">Quadro Resumo do Módulo 4 - Custo de Reposição do Profissional Ausente </t>
  </si>
  <si>
    <t>Custo de Reposição do Profissional Ausente</t>
  </si>
  <si>
    <t>Módulo 5 - Insumos Diversos</t>
  </si>
  <si>
    <t>Insumos Diversos</t>
  </si>
  <si>
    <t>Uniformes</t>
  </si>
  <si>
    <t>Materiais</t>
  </si>
  <si>
    <t>Equipamentos</t>
  </si>
  <si>
    <t>Outros (EPI)</t>
  </si>
  <si>
    <t xml:space="preserve">Nota: Valores mensais por empregado. </t>
  </si>
  <si>
    <t> MÓDULO 6 - CUSTOS INDIRETOS, TRIBUTOS E LUCRO</t>
  </si>
  <si>
    <t xml:space="preserve">Base de cálculo do Módulo 6 = Módulo 1 + Módulo 2 + Módulo 3 + Módulo 4 + Módulo 5. </t>
  </si>
  <si>
    <t>Custos Indiretos, Tributos e Lucro</t>
  </si>
  <si>
    <t>Custos Indiretos</t>
  </si>
  <si>
    <t>Lucro</t>
  </si>
  <si>
    <t>Tributos</t>
  </si>
  <si>
    <t>C.1. Tributos Federais (Cofins)</t>
  </si>
  <si>
    <t>C.2. Tributos Federais (Pis)</t>
  </si>
  <si>
    <t>C.3. Tributos Municipais (ISS)</t>
  </si>
  <si>
    <t>Nota (1): Custos Indiretos, Tributos e Lucro por empregado.</t>
  </si>
  <si>
    <t>Nota (2): O valor referente a tributos é obtido aplicando-se o percentual sobre o valor do faturamento.</t>
  </si>
  <si>
    <t xml:space="preserve">2. QUADRO RESUMO DO CUSTO POR EMPREGADO </t>
  </si>
  <si>
    <t>Mão de 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</si>
  <si>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</si>
  <si>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</si>
  <si>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</si>
  <si>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</si>
  <si>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</si>
  <si>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</si>
  <si>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+C+ D + E)</t>
  </si>
  <si>
    <t>Módulo 6 – Custos Indiretos, Tributos e Lucro</t>
  </si>
  <si>
    <t>Valor total por empregado</t>
  </si>
  <si>
    <t xml:space="preserve">3. QUADRO RESUMO DO VALOR MENSAL DOS SERVIÇOS </t>
  </si>
  <si>
    <t>Tipo de serviço (A)</t>
  </si>
  <si>
    <t>Valor proposto por empregado (B)</t>
  </si>
  <si>
    <t>Qtde de empregados por posto ( C )</t>
  </si>
  <si>
    <t>Valor proposto por posto (D) = (B x C)</t>
  </si>
  <si>
    <t>Qtde de postos (E)</t>
  </si>
  <si>
    <t>Valor total do serviço (F)=(DXE)</t>
  </si>
  <si>
    <t>I</t>
  </si>
  <si>
    <t>Posto de Limpeza e Conservação</t>
  </si>
  <si>
    <t>VALOR MENSAL DOS SERVIÇOS (I)</t>
  </si>
  <si>
    <t xml:space="preserve">4. QUADRO DEMONSTRATIVO DO VALOR GLOBAL DA PROPOSTA </t>
  </si>
  <si>
    <t>VALOR GLOBAL DA PROPOSTA</t>
  </si>
  <si>
    <t>DESCRIÇÃO</t>
  </si>
  <si>
    <t>VALOR (R$)</t>
  </si>
  <si>
    <t xml:space="preserve">Valor proposto por unidade de medida * </t>
  </si>
  <si>
    <t xml:space="preserve">Valor mensal do serviço </t>
  </si>
  <si>
    <t xml:space="preserve">Valor global da proposta 
(Valor mensal do serviço multiplicado pelo número de meses do contrato). </t>
  </si>
  <si>
    <t xml:space="preserve">Nota: Informar o valor da unidade de medida por tipo de serviço. </t>
  </si>
  <si>
    <t>Posto de Limpeza e Conservação com insalubridade</t>
  </si>
  <si>
    <t>Adicional  de insalubridade</t>
  </si>
  <si>
    <t>Nota 3: Levando em consideração a vigência contratual prevista no art. 57 da Lei nº 8.666, de 23 de junho de 1993, a rubrica férias tem como objetivo principal suprir a necessidade de pagamento das férias remuneradas ao final do contrato de 12 meses. Esta rubrica, quando da prorrogação contratual, torna-se custo não renovável.</t>
  </si>
  <si>
    <t>Incidência dos encargos do submódulo 2.2 sobre aviso prévio trabalhado</t>
  </si>
  <si>
    <t>Submódulo 4.1 - Substituto nas Ausências Legais</t>
  </si>
  <si>
    <t>Submódulo 4.2 – Substituto na Intrajornada</t>
  </si>
  <si>
    <t>PREÇO m² ÁREAS INTERNAS</t>
  </si>
  <si>
    <t>PISOS ACARPETADOS 800 m² a 1200 m²</t>
  </si>
  <si>
    <t>PISOS FRIOS 800 m² a 1200 m²</t>
  </si>
  <si>
    <t>MÃO DE OBRA</t>
  </si>
  <si>
    <t>PRODUTIVIDADE</t>
  </si>
  <si>
    <t>PREÇO HOMEM/MÊS</t>
  </si>
  <si>
    <t>SUBTOTAL</t>
  </si>
  <si>
    <t>ENCARREGADO</t>
  </si>
  <si>
    <t>30 X 800</t>
  </si>
  <si>
    <t>30 X 1200</t>
  </si>
  <si>
    <t>SERVENTE</t>
  </si>
  <si>
    <t>CUSTO UNITÁRIO DO M²</t>
  </si>
  <si>
    <t>,</t>
  </si>
  <si>
    <t>LABORATÓRIOS 360 m² a 450 m²</t>
  </si>
  <si>
    <t>ALMOXARIFADOS/GALPÕES 1500 m² a 2500 m²</t>
  </si>
  <si>
    <t>30 X 450</t>
  </si>
  <si>
    <t>30 X 1500</t>
  </si>
  <si>
    <t>OFICINAS 1200 m² a 1800 m²</t>
  </si>
  <si>
    <t>ÁREAS C/ ESPAÇOS LIVRES - SAGUÃO, HALL E SALÃO 1000 m² a 1500 m²</t>
  </si>
  <si>
    <t>30 X 0</t>
  </si>
  <si>
    <t>30 X 1000</t>
  </si>
  <si>
    <t>BANHEIROS 200 m² a 300 m²</t>
  </si>
  <si>
    <t>30 X 300</t>
  </si>
  <si>
    <t>PREÇO m² ÁREAS EXTERNAS</t>
  </si>
  <si>
    <t>PISOS PAVIMENTADOS 1800 m² a 2700 m²</t>
  </si>
  <si>
    <t>VARRIÇÃO DE PASSEIOS E ARRUAMENTOS 6000 m² a 9000 m²</t>
  </si>
  <si>
    <t>30 X 1800</t>
  </si>
  <si>
    <t>30 X 9000</t>
  </si>
  <si>
    <t>PÁTIOS E ÁREAS VERDES COM MÉDIA FREQUÊNCIA 1800 m² a 2700 m²</t>
  </si>
  <si>
    <t>PÁTIOS E ÁREAS VERDES COM ALTA FREQUÊNCIA 1800 m² a 2700 m²</t>
  </si>
  <si>
    <t>PÁTIOS E ÁREAS VERDES COM BAIXA FREQUÊNCIA 1800 m² a 2700 m²</t>
  </si>
  <si>
    <t>COLETA DE DETRITOS EM PÁTIOS E ÁREAS VERDES 100000 m²</t>
  </si>
  <si>
    <t>30 X 2700</t>
  </si>
  <si>
    <t>ESQUADRIAS</t>
  </si>
  <si>
    <t>FACE EXTERNA COM EXPOSIÇÃO A SITUAÇÃO DE RISCO 130 m² a 160 m²</t>
  </si>
  <si>
    <t>FREQUÊNCIA NO MÊS</t>
  </si>
  <si>
    <t>JORNADA DE TRABALHO NO MÊS</t>
  </si>
  <si>
    <t>1X2X3</t>
  </si>
  <si>
    <t xml:space="preserve">CUSTO UNITÁRIO DO M² </t>
  </si>
  <si>
    <t>FACE EXTERNA SEM EXPOSIÇÃO A SITUAÇÃO DE RISCO 300 m² a 360 m²</t>
  </si>
  <si>
    <t>FACE INTERNA</t>
  </si>
  <si>
    <t>FACHADAS ENVIDRAÇADAS</t>
  </si>
  <si>
    <t>30 X 130</t>
  </si>
  <si>
    <t>VALOR ESTIMADO PELA ADMINISTRAÇÃO - TOTAL DA PROPOSTA – CAMPUS OURICURI – GRUPO 3</t>
  </si>
  <si>
    <t>ÁREAS INTERNAS</t>
  </si>
  <si>
    <t>POSTO</t>
  </si>
  <si>
    <t>ÁREA m²</t>
  </si>
  <si>
    <t>m²/MÊS</t>
  </si>
  <si>
    <t>MESES</t>
  </si>
  <si>
    <t>m²/ANO</t>
  </si>
  <si>
    <t>VALOR TOTAL ANUAL</t>
  </si>
  <si>
    <t>PISOS ACARPETADOS</t>
  </si>
  <si>
    <t>PISOS FRIOS</t>
  </si>
  <si>
    <t>LABORATÓRIOS</t>
  </si>
  <si>
    <t>ALMOXARIFADOS/GALPÕES</t>
  </si>
  <si>
    <t>ÁREAS C/ ESPAÇOS LIVRES - SAGUÃO, HALL E SALÃO</t>
  </si>
  <si>
    <t>BANHEIROS</t>
  </si>
  <si>
    <t>SUBTOTAL DA ÁREA INTERNA</t>
  </si>
  <si>
    <t>ÁREAS EXTERNAS</t>
  </si>
  <si>
    <t>PISOS PAVIMENTADOS</t>
  </si>
  <si>
    <t>VARRIÇÃO DE PASSEIOS E ARRUAMENTOS</t>
  </si>
  <si>
    <t>PÁTIOS E ÁREAS VERDES COM MÉDIA FREQUÊNCIA</t>
  </si>
  <si>
    <t>PÁTIOS E ÁREAS VERDES COM ALTA FREQUÊNCIA</t>
  </si>
  <si>
    <t>PÁTIOS E ÁREAS VERDES COM BAIXA FREQUÊNCIA</t>
  </si>
  <si>
    <t>SUBTOTAL DA ÁREA EXTERNA</t>
  </si>
  <si>
    <t>FACE EXTERNA SEM EXPOSIÇÃO A SITUAÇÃO DE RISCO</t>
  </si>
  <si>
    <t>SUBTOTAL DA ÁREA ESQUADRIAS</t>
  </si>
  <si>
    <t>QTDE EXTIMADA m²</t>
  </si>
  <si>
    <t>SUBTOTAL DA ÁREA DE FACHA ENVIDRAÇADA</t>
  </si>
  <si>
    <t>VALOR TOTAL ANUAL DOS SERVIÇOS</t>
  </si>
  <si>
    <t>VALOR TOTAL MENSAL DOS SERVIÇOS</t>
  </si>
  <si>
    <t>LIMPEZA</t>
  </si>
  <si>
    <t> </t>
  </si>
  <si>
    <t>Conforme produtividades previstas na portaria nº 213, de 25 de setembro de 2017.</t>
  </si>
  <si>
    <t> Valores limites Mínimos e Máximos para a
Contratação de Serviços de Limpeza – (R$)
06/07/2018</t>
  </si>
  <si>
    <t>ÁREA INTERNA
Produtividade
800 m² a 1200 m²</t>
  </si>
  <si>
    <t>ÁREA EXTERNA 
Produtividade
1800 m² a 2700 m²</t>
  </si>
  <si>
    <t>800 m²</t>
  </si>
  <si>
    <t>1200 m²</t>
  </si>
  <si>
    <t>1800 m²</t>
  </si>
  <si>
    <t>2700 m²</t>
  </si>
  <si>
    <t>Mínimo</t>
  </si>
  <si>
    <t>Máximo</t>
  </si>
  <si>
    <t>ESQUADRIA EXTERNA
Face interna/Face externa sem exposição a situação de risco
Produtividade
300 m² a 380 m²</t>
  </si>
  <si>
    <t>FACHADA ENVIDRAÇADA
Face externa cem exposição a situação de risco
Produtividade
130 m² a 160 m²</t>
  </si>
  <si>
    <t>300 m²</t>
  </si>
  <si>
    <t>380 m²</t>
  </si>
  <si>
    <t>130 m²</t>
  </si>
  <si>
    <t>160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</si>
</sst>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R$-416]\ #,##0.00;[Red]\-[$R$-416]\ #,##0.00"/>
    <numFmt numFmtId="165" formatCode="#,##0.0000000"/>
    <numFmt numFmtId="166" formatCode="#,##0.000000"/>
  </numFmts>
  <fonts count="14"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Verdana"/>
      <family val="2"/>
      <charset val="1"/>
    </font>
    <font>
      <strike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b/>
      <sz val="11.5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Verdana"/>
      <family val="2"/>
      <charset val="1"/>
    </font>
    <font>
      <sz val="11"/>
      <color rgb="FF000000"/>
      <name val="Times New Roman;Times New Roman"/>
      <family val="1"/>
      <charset val="1"/>
    </font>
    <font>
      <sz val="11.5"/>
      <color rgb="FF000000"/>
      <name val="Arial"/>
      <family val="2"/>
      <charset val="1"/>
    </font>
    <font>
      <sz val="10"/>
      <color rgb="FFFDFAFA"/>
      <name val="Arial"/>
      <family val="2"/>
      <charset val="1"/>
    </font>
    <font>
      <b/>
      <sz val="12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DDDDDD"/>
        <bgColor rgb="FFE3E3E3"/>
      </patternFill>
    </fill>
    <fill>
      <patternFill patternType="solid">
        <fgColor rgb="FFC0C0C0"/>
        <bgColor rgb="FFDDDDDD"/>
      </patternFill>
    </fill>
    <fill>
      <patternFill patternType="solid">
        <fgColor rgb="FFE3E3E3"/>
        <bgColor rgb="FFDDDDDD"/>
      </patternFill>
    </fill>
    <fill>
      <patternFill patternType="solid">
        <fgColor rgb="FFFFF200"/>
        <bgColor rgb="FFFFFF00"/>
      </patternFill>
    </fill>
    <fill>
      <patternFill patternType="solid">
        <fgColor rgb="FFFFFFFF"/>
        <bgColor rgb="FFFDFAFA"/>
      </patternFill>
    </fill>
    <fill>
      <patternFill patternType="solid">
        <fgColor rgb="FF00B050"/>
        <bgColor rgb="FF008080"/>
      </patternFill>
    </fill>
    <fill>
      <patternFill patternType="solid">
        <fgColor rgb="FF1CCBED"/>
        <bgColor rgb="FF33CCCC"/>
      </patternFill>
    </fill>
    <fill>
      <patternFill patternType="solid">
        <fgColor rgb="FFFFFF00"/>
        <bgColor rgb="FFFFF200"/>
      </patternFill>
    </fill>
    <fill>
      <patternFill patternType="solid">
        <fgColor rgb="FFF13256"/>
        <bgColor rgb="FF993366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171717"/>
      </bottom>
      <diagonal/>
    </border>
    <border>
      <left style="thin">
        <color auto="1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>
      <left style="thin">
        <color rgb="FF171717"/>
      </left>
      <right style="thin">
        <color auto="1"/>
      </right>
      <top style="thin">
        <color rgb="FF171717"/>
      </top>
      <bottom style="thin">
        <color rgb="FF171717"/>
      </bottom>
      <diagonal/>
    </border>
    <border>
      <left style="thin">
        <color auto="1"/>
      </left>
      <right style="thin">
        <color rgb="FF171717"/>
      </right>
      <top style="thin">
        <color rgb="FF171717"/>
      </top>
      <bottom style="thin">
        <color auto="1"/>
      </bottom>
      <diagonal/>
    </border>
    <border>
      <left style="thin">
        <color rgb="FF171717"/>
      </left>
      <right style="thin">
        <color rgb="FF171717"/>
      </right>
      <top style="thin">
        <color rgb="FF171717"/>
      </top>
      <bottom style="thin">
        <color auto="1"/>
      </bottom>
      <diagonal/>
    </border>
    <border>
      <left style="thin">
        <color rgb="FF171717"/>
      </left>
      <right style="thin">
        <color auto="1"/>
      </right>
      <top style="thin">
        <color rgb="FF171717"/>
      </top>
      <bottom style="thin">
        <color auto="1"/>
      </bottom>
      <diagonal/>
    </border>
    <border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>
      <left/>
      <right style="thin">
        <color rgb="FF171717"/>
      </right>
      <top style="thin">
        <color rgb="FF171717"/>
      </top>
      <bottom style="thin">
        <color rgb="FF171717"/>
      </bottom>
      <diagonal/>
    </border>
    <border>
      <left style="thin">
        <color auto="1"/>
      </left>
      <right style="thin">
        <color rgb="FF171717"/>
      </right>
      <top style="thin">
        <color auto="1"/>
      </top>
      <bottom style="thin">
        <color rgb="FF171717"/>
      </bottom>
      <diagonal/>
    </border>
    <border>
      <left style="thin">
        <color rgb="FF171717"/>
      </left>
      <right style="thin">
        <color rgb="FF171717"/>
      </right>
      <top style="thin">
        <color auto="1"/>
      </top>
      <bottom style="thin">
        <color rgb="FF171717"/>
      </bottom>
      <diagonal/>
    </border>
    <border>
      <left style="thin">
        <color rgb="FF171717"/>
      </left>
      <right style="thin">
        <color auto="1"/>
      </right>
      <top style="thin">
        <color auto="1"/>
      </top>
      <bottom style="thin">
        <color rgb="FF171717"/>
      </bottom>
      <diagonal/>
    </border>
    <border>
      <left style="thin">
        <color auto="1"/>
      </left>
      <right style="thin">
        <color rgb="FF171717"/>
      </right>
      <top/>
      <bottom style="thin">
        <color rgb="FF171717"/>
      </bottom>
      <diagonal/>
    </border>
    <border>
      <left style="thin">
        <color rgb="FF171717"/>
      </left>
      <right style="thin">
        <color auto="1"/>
      </right>
      <top/>
      <bottom style="thin">
        <color rgb="FF171717"/>
      </bottom>
      <diagonal/>
    </border>
    <border>
      <left style="thin">
        <color auto="1"/>
      </left>
      <right/>
      <top style="thin">
        <color rgb="FF171717"/>
      </top>
      <bottom style="thin">
        <color auto="1"/>
      </bottom>
      <diagonal/>
    </border>
    <border>
      <left style="thin">
        <color rgb="FF171717"/>
      </left>
      <right/>
      <top style="thin">
        <color rgb="FF171717"/>
      </top>
      <bottom style="thin">
        <color auto="1"/>
      </bottom>
      <diagonal/>
    </border>
    <border>
      <left style="thin">
        <color rgb="FF171717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171717"/>
      </bottom>
      <diagonal/>
    </border>
    <border>
      <left/>
      <right/>
      <top style="medium">
        <color rgb="FF171717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171717"/>
      </left>
      <right style="thin">
        <color rgb="FF171717"/>
      </right>
      <top style="thin">
        <color rgb="FF171717"/>
      </top>
      <bottom/>
      <diagonal/>
    </border>
    <border>
      <left style="thin">
        <color rgb="FF171717"/>
      </left>
      <right/>
      <top style="thin">
        <color rgb="FF171717"/>
      </top>
      <bottom style="thin">
        <color rgb="FF171717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0" fillId="0" borderId="0" xfId="0" applyFont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14" fontId="0" fillId="0" borderId="0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0" fontId="0" fillId="0" borderId="9" xfId="0" applyNumberFormat="1" applyFont="1" applyBorder="1" applyAlignment="1">
      <alignment horizontal="center" vertical="top" wrapText="1"/>
    </xf>
    <xf numFmtId="164" fontId="0" fillId="0" borderId="15" xfId="0" applyNumberFormat="1" applyFont="1" applyBorder="1" applyAlignment="1">
      <alignment horizontal="right" vertical="top" wrapText="1"/>
    </xf>
    <xf numFmtId="10" fontId="0" fillId="0" borderId="4" xfId="0" applyNumberFormat="1" applyFont="1" applyBorder="1" applyAlignment="1">
      <alignment horizontal="center" vertical="top" wrapText="1"/>
    </xf>
    <xf numFmtId="10" fontId="1" fillId="3" borderId="17" xfId="0" applyNumberFormat="1" applyFont="1" applyFill="1" applyBorder="1" applyAlignment="1">
      <alignment horizontal="center" vertical="center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right"/>
    </xf>
    <xf numFmtId="2" fontId="6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10" fontId="0" fillId="0" borderId="7" xfId="0" applyNumberFormat="1" applyFont="1" applyBorder="1" applyAlignment="1">
      <alignment horizontal="center" vertical="top" wrapText="1"/>
    </xf>
    <xf numFmtId="164" fontId="0" fillId="0" borderId="18" xfId="0" applyNumberFormat="1" applyFont="1" applyBorder="1" applyAlignment="1">
      <alignment horizontal="right" vertical="top" wrapText="1"/>
    </xf>
    <xf numFmtId="0" fontId="0" fillId="3" borderId="4" xfId="0" applyFont="1" applyFill="1" applyBorder="1" applyAlignment="1">
      <alignment horizontal="center" vertical="top" wrapText="1"/>
    </xf>
    <xf numFmtId="10" fontId="1" fillId="3" borderId="4" xfId="0" applyNumberFormat="1" applyFont="1" applyFill="1" applyBorder="1" applyAlignment="1">
      <alignment horizontal="center" vertical="top" wrapText="1"/>
    </xf>
    <xf numFmtId="164" fontId="1" fillId="3" borderId="4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horizontal="right" vertical="top" wrapText="1"/>
    </xf>
    <xf numFmtId="2" fontId="0" fillId="0" borderId="0" xfId="0" applyNumberFormat="1" applyFont="1" applyAlignment="1">
      <alignment horizontal="left"/>
    </xf>
    <xf numFmtId="164" fontId="1" fillId="3" borderId="1" xfId="0" applyNumberFormat="1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/>
    <xf numFmtId="0" fontId="1" fillId="3" borderId="1" xfId="0" applyFont="1" applyFill="1" applyBorder="1" applyAlignment="1">
      <alignment vertical="top" wrapText="1"/>
    </xf>
    <xf numFmtId="10" fontId="1" fillId="3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 applyFont="1" applyAlignment="1"/>
    <xf numFmtId="10" fontId="1" fillId="4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10" fontId="0" fillId="0" borderId="0" xfId="0" applyNumberFormat="1" applyFont="1" applyBorder="1" applyAlignment="1">
      <alignment horizontal="center" vertical="top" wrapText="1"/>
    </xf>
    <xf numFmtId="4" fontId="0" fillId="0" borderId="0" xfId="0" applyNumberFormat="1" applyFont="1" applyBorder="1" applyAlignment="1">
      <alignment horizontal="center" vertical="top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4" fontId="6" fillId="0" borderId="0" xfId="0" applyNumberFormat="1" applyFont="1" applyAlignment="1">
      <alignment horizontal="center"/>
    </xf>
    <xf numFmtId="2" fontId="0" fillId="0" borderId="0" xfId="0" applyNumberFormat="1"/>
    <xf numFmtId="4" fontId="6" fillId="0" borderId="0" xfId="0" applyNumberFormat="1" applyFont="1"/>
    <xf numFmtId="2" fontId="5" fillId="0" borderId="0" xfId="0" applyNumberFormat="1" applyFont="1"/>
    <xf numFmtId="0" fontId="0" fillId="3" borderId="1" xfId="0" applyFont="1" applyFill="1" applyBorder="1" applyAlignment="1">
      <alignment horizontal="center" vertical="top" wrapText="1"/>
    </xf>
    <xf numFmtId="10" fontId="5" fillId="0" borderId="0" xfId="0" applyNumberFormat="1" applyFont="1" applyAlignment="1"/>
    <xf numFmtId="4" fontId="5" fillId="0" borderId="0" xfId="0" applyNumberFormat="1" applyFont="1" applyAlignment="1"/>
    <xf numFmtId="0" fontId="0" fillId="0" borderId="20" xfId="0" applyFont="1" applyBorder="1" applyAlignment="1"/>
    <xf numFmtId="164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0" fillId="3" borderId="21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2" fontId="0" fillId="0" borderId="0" xfId="0" applyNumberFormat="1" applyFont="1"/>
    <xf numFmtId="2" fontId="5" fillId="0" borderId="0" xfId="0" applyNumberFormat="1" applyFont="1" applyAlignment="1">
      <alignment horizontal="left"/>
    </xf>
    <xf numFmtId="164" fontId="0" fillId="0" borderId="1" xfId="0" applyNumberFormat="1" applyFont="1" applyBorder="1" applyAlignment="1">
      <alignment horizontal="center" vertical="top" wrapText="1"/>
    </xf>
    <xf numFmtId="10" fontId="1" fillId="3" borderId="1" xfId="0" applyNumberFormat="1" applyFont="1" applyFill="1" applyBorder="1" applyAlignment="1">
      <alignment horizontal="center" vertical="center" wrapText="1"/>
    </xf>
    <xf numFmtId="10" fontId="0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0" fontId="1" fillId="4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0" fontId="0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right" vertical="center" wrapText="1"/>
    </xf>
    <xf numFmtId="0" fontId="0" fillId="0" borderId="4" xfId="0" applyFont="1" applyBorder="1" applyAlignment="1">
      <alignment horizontal="center" vertical="top" wrapText="1"/>
    </xf>
    <xf numFmtId="164" fontId="0" fillId="0" borderId="9" xfId="0" applyNumberFormat="1" applyFont="1" applyBorder="1" applyAlignment="1">
      <alignment horizontal="right" vertical="top" wrapText="1"/>
    </xf>
    <xf numFmtId="0" fontId="0" fillId="0" borderId="22" xfId="0" applyFont="1" applyBorder="1" applyAlignment="1">
      <alignment horizontal="center" vertical="top" wrapText="1"/>
    </xf>
    <xf numFmtId="10" fontId="0" fillId="0" borderId="22" xfId="0" applyNumberFormat="1" applyFont="1" applyBorder="1" applyAlignment="1">
      <alignment horizontal="center" vertical="top" wrapText="1"/>
    </xf>
    <xf numFmtId="0" fontId="1" fillId="3" borderId="23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0" fontId="0" fillId="3" borderId="4" xfId="0" applyFont="1" applyFill="1" applyBorder="1" applyAlignment="1">
      <alignment horizontal="center" vertical="center" wrapText="1"/>
    </xf>
    <xf numFmtId="4" fontId="6" fillId="6" borderId="0" xfId="0" applyNumberFormat="1" applyFont="1" applyFill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164" fontId="4" fillId="10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164" fontId="4" fillId="0" borderId="0" xfId="0" applyNumberFormat="1" applyFont="1" applyBorder="1" applyAlignment="1">
      <alignment horizontal="center"/>
    </xf>
    <xf numFmtId="0" fontId="4" fillId="8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/>
    <xf numFmtId="0" fontId="4" fillId="9" borderId="1" xfId="0" applyFont="1" applyFill="1" applyBorder="1" applyAlignment="1">
      <alignment horizontal="left" vertical="center"/>
    </xf>
    <xf numFmtId="2" fontId="4" fillId="9" borderId="1" xfId="0" applyNumberFormat="1" applyFont="1" applyFill="1" applyBorder="1" applyAlignment="1">
      <alignment horizontal="center"/>
    </xf>
    <xf numFmtId="0" fontId="12" fillId="0" borderId="0" xfId="0" applyFont="1"/>
    <xf numFmtId="0" fontId="5" fillId="9" borderId="1" xfId="0" applyFont="1" applyFill="1" applyBorder="1"/>
    <xf numFmtId="0" fontId="4" fillId="10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right"/>
    </xf>
    <xf numFmtId="0" fontId="4" fillId="9" borderId="1" xfId="0" applyFont="1" applyFill="1" applyBorder="1" applyAlignment="1"/>
    <xf numFmtId="164" fontId="4" fillId="9" borderId="1" xfId="0" applyNumberFormat="1" applyFont="1" applyFill="1" applyBorder="1" applyAlignment="1">
      <alignment horizontal="left"/>
    </xf>
    <xf numFmtId="164" fontId="4" fillId="9" borderId="1" xfId="0" applyNumberFormat="1" applyFont="1" applyFill="1" applyBorder="1" applyAlignment="1">
      <alignment horizontal="right"/>
    </xf>
    <xf numFmtId="4" fontId="4" fillId="9" borderId="1" xfId="0" applyNumberFormat="1" applyFont="1" applyFill="1" applyBorder="1" applyAlignment="1">
      <alignment horizontal="center"/>
    </xf>
    <xf numFmtId="164" fontId="4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 applyAlignment="1">
      <alignment horizontal="center"/>
    </xf>
    <xf numFmtId="2" fontId="4" fillId="9" borderId="1" xfId="0" applyNumberFormat="1" applyFont="1" applyFill="1" applyBorder="1" applyAlignment="1">
      <alignment horizontal="right"/>
    </xf>
    <xf numFmtId="4" fontId="4" fillId="10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1" fillId="3" borderId="2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14" fontId="0" fillId="0" borderId="8" xfId="0" applyNumberFormat="1" applyFont="1" applyBorder="1" applyAlignment="1">
      <alignment horizontal="center" vertical="center" wrapText="1"/>
    </xf>
    <xf numFmtId="0" fontId="0" fillId="0" borderId="0" xfId="0" applyFont="1" applyBorder="1" applyAlignment="1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wrapText="1"/>
    </xf>
    <xf numFmtId="164" fontId="0" fillId="0" borderId="9" xfId="0" applyNumberFormat="1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center" vertical="top" wrapText="1"/>
    </xf>
    <xf numFmtId="0" fontId="0" fillId="0" borderId="0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 wrapText="1"/>
    </xf>
    <xf numFmtId="0" fontId="1" fillId="3" borderId="1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wrapText="1"/>
    </xf>
    <xf numFmtId="164" fontId="0" fillId="0" borderId="1" xfId="0" applyNumberFormat="1" applyFont="1" applyBorder="1" applyAlignment="1">
      <alignment horizontal="right" vertical="center"/>
    </xf>
    <xf numFmtId="164" fontId="0" fillId="0" borderId="1" xfId="0" applyNumberFormat="1" applyFont="1" applyBorder="1" applyAlignment="1">
      <alignment horizontal="right" vertical="top" wrapText="1"/>
    </xf>
    <xf numFmtId="164" fontId="1" fillId="3" borderId="1" xfId="0" applyNumberFormat="1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center"/>
    </xf>
    <xf numFmtId="164" fontId="0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/>
    <xf numFmtId="164" fontId="1" fillId="0" borderId="1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left" vertical="center"/>
    </xf>
    <xf numFmtId="164" fontId="1" fillId="0" borderId="21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1" fillId="3" borderId="2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164" fontId="0" fillId="0" borderId="1" xfId="0" applyNumberFormat="1" applyFont="1" applyBorder="1" applyAlignment="1">
      <alignment horizontal="right" wrapText="1"/>
    </xf>
    <xf numFmtId="0" fontId="1" fillId="3" borderId="1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 wrapText="1"/>
    </xf>
    <xf numFmtId="164" fontId="1" fillId="3" borderId="4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/>
    <xf numFmtId="0" fontId="4" fillId="9" borderId="1" xfId="0" applyFont="1" applyFill="1" applyBorder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right"/>
    </xf>
    <xf numFmtId="0" fontId="0" fillId="7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9" borderId="1" xfId="0" applyFont="1" applyFill="1" applyBorder="1" applyAlignment="1">
      <alignment horizontal="left" vertical="center"/>
    </xf>
    <xf numFmtId="165" fontId="4" fillId="9" borderId="1" xfId="0" applyNumberFormat="1" applyFont="1" applyFill="1" applyBorder="1" applyAlignment="1">
      <alignment horizontal="center" vertical="center"/>
    </xf>
    <xf numFmtId="166" fontId="4" fillId="9" borderId="1" xfId="0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1325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FAFA"/>
      <rgbColor rgb="FFCCFFFF"/>
      <rgbColor rgb="FF660066"/>
      <rgbColor rgb="FFFF8080"/>
      <rgbColor rgb="FF0066CC"/>
      <rgbColor rgb="FFDDDDD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1CCBED"/>
      <rgbColor rgb="FFCCFFFF"/>
      <rgbColor rgb="FFE3E3E3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171717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A1:AMK223"/>
  <sheetViews>
    <sheetView topLeftCell="A193" zoomScale="75" zoomScaleNormal="75" workbookViewId="0">
      <selection activeCell="J207" sqref="J207"/>
    </sheetView>
  </sheetViews>
  <sheetFormatPr defaultRowHeight="12.75"/>
  <cols>
    <col min="1" max="1" width="11.5703125" style="1"/>
    <col min="2" max="2" width="24.5703125" style="1" customWidth="1"/>
    <col min="3" max="3" width="16.140625" style="1" customWidth="1"/>
    <col min="4" max="4" width="13" style="1" customWidth="1"/>
    <col min="5" max="5" width="17" style="1" customWidth="1"/>
    <col min="6" max="6" width="15.5703125" style="1" customWidth="1"/>
    <col min="7" max="7" width="15.42578125" style="1" customWidth="1"/>
    <col min="8" max="8" width="9.5703125" style="1" customWidth="1"/>
    <col min="9" max="10" width="7.140625" style="1" customWidth="1"/>
    <col min="11" max="11" width="7.42578125" style="1" customWidth="1"/>
    <col min="12" max="19" width="7.140625" style="1" customWidth="1"/>
    <col min="20" max="26" width="6.140625" style="1" customWidth="1"/>
    <col min="27" max="1025" width="12.28515625" style="1" customWidth="1"/>
  </cols>
  <sheetData>
    <row r="1" spans="1:12" ht="12.75" customHeight="1">
      <c r="A1" s="131" t="s">
        <v>0</v>
      </c>
      <c r="B1" s="131"/>
      <c r="C1" s="131"/>
      <c r="D1" s="131"/>
      <c r="E1" s="131"/>
      <c r="F1" s="131"/>
      <c r="G1" s="131"/>
      <c r="H1"/>
      <c r="I1"/>
      <c r="J1"/>
      <c r="K1"/>
      <c r="L1"/>
    </row>
    <row r="2" spans="1:12">
      <c r="A2" s="131"/>
      <c r="B2" s="131"/>
      <c r="C2" s="131"/>
      <c r="D2" s="131"/>
      <c r="E2" s="131"/>
      <c r="F2" s="131"/>
      <c r="G2" s="131"/>
      <c r="H2"/>
      <c r="I2"/>
      <c r="J2"/>
      <c r="K2"/>
      <c r="L2"/>
    </row>
    <row r="3" spans="1:12">
      <c r="A3" s="132" t="s">
        <v>1</v>
      </c>
      <c r="B3" s="132"/>
      <c r="C3" s="132"/>
      <c r="D3" s="132"/>
      <c r="E3" s="132"/>
      <c r="F3" s="132"/>
      <c r="G3" s="132"/>
      <c r="H3"/>
      <c r="I3"/>
      <c r="J3"/>
      <c r="K3"/>
      <c r="L3"/>
    </row>
    <row r="4" spans="1:12" ht="15.75" customHeight="1">
      <c r="A4" s="131" t="s">
        <v>2</v>
      </c>
      <c r="B4" s="131"/>
      <c r="C4" s="131"/>
      <c r="D4" s="131"/>
      <c r="E4" s="131"/>
      <c r="F4" s="131"/>
      <c r="G4" s="131"/>
      <c r="H4"/>
      <c r="I4"/>
      <c r="J4"/>
      <c r="K4"/>
      <c r="L4"/>
    </row>
    <row r="5" spans="1:12" ht="12.75" customHeight="1">
      <c r="A5" s="133"/>
      <c r="B5" s="133"/>
      <c r="C5" s="133"/>
      <c r="D5" s="133"/>
      <c r="E5" s="133"/>
      <c r="F5" s="133"/>
      <c r="G5" s="133"/>
      <c r="H5"/>
      <c r="I5"/>
      <c r="J5"/>
      <c r="K5"/>
      <c r="L5"/>
    </row>
    <row r="6" spans="1:12" ht="14.25" customHeight="1">
      <c r="A6" s="134" t="s">
        <v>3</v>
      </c>
      <c r="B6" s="134"/>
      <c r="C6" s="134"/>
      <c r="D6" s="134"/>
      <c r="E6" s="134"/>
      <c r="F6" s="134"/>
      <c r="G6" s="134"/>
      <c r="H6"/>
      <c r="I6"/>
      <c r="J6"/>
      <c r="K6"/>
      <c r="L6"/>
    </row>
    <row r="7" spans="1:12" ht="14.25" customHeight="1">
      <c r="A7" s="135" t="s">
        <v>4</v>
      </c>
      <c r="B7" s="135"/>
      <c r="C7" s="135"/>
      <c r="D7" s="135"/>
      <c r="E7" s="135"/>
      <c r="F7" s="135"/>
      <c r="G7" s="135"/>
      <c r="H7"/>
      <c r="I7"/>
      <c r="J7"/>
      <c r="K7"/>
      <c r="L7"/>
    </row>
    <row r="8" spans="1:12" ht="12.75" customHeight="1">
      <c r="A8" s="136"/>
      <c r="B8" s="136"/>
      <c r="C8" s="136"/>
      <c r="D8" s="136"/>
      <c r="E8" s="136"/>
      <c r="F8" s="137"/>
      <c r="G8" s="137"/>
      <c r="H8"/>
      <c r="I8"/>
      <c r="J8"/>
      <c r="K8"/>
      <c r="L8"/>
    </row>
    <row r="9" spans="1:12" ht="12.75" customHeight="1">
      <c r="A9" s="136" t="s">
        <v>5</v>
      </c>
      <c r="B9" s="136"/>
      <c r="C9" s="136"/>
      <c r="D9" s="136"/>
      <c r="E9" s="136"/>
      <c r="F9" s="2"/>
      <c r="G9" s="2"/>
      <c r="H9"/>
      <c r="I9"/>
      <c r="J9"/>
      <c r="K9"/>
      <c r="L9"/>
    </row>
    <row r="10" spans="1:12" ht="12.75" customHeight="1">
      <c r="A10" s="3"/>
      <c r="B10" s="3"/>
      <c r="C10" s="3"/>
      <c r="D10" s="3"/>
      <c r="E10" s="3"/>
      <c r="F10" s="2"/>
      <c r="G10" s="2"/>
      <c r="H10"/>
      <c r="I10"/>
      <c r="J10"/>
      <c r="K10"/>
      <c r="L10"/>
    </row>
    <row r="11" spans="1:12">
      <c r="A11" s="131" t="s">
        <v>6</v>
      </c>
      <c r="B11" s="131"/>
      <c r="C11" s="131"/>
      <c r="D11" s="131"/>
      <c r="E11" s="131"/>
      <c r="F11" s="131"/>
      <c r="G11" s="131"/>
      <c r="H11"/>
      <c r="I11"/>
      <c r="J11"/>
      <c r="K11"/>
      <c r="L11"/>
    </row>
    <row r="12" spans="1:12">
      <c r="A12" s="4"/>
      <c r="B12" s="4"/>
      <c r="C12" s="4"/>
      <c r="D12" s="4"/>
      <c r="E12" s="4"/>
      <c r="F12" s="4"/>
      <c r="G12" s="4"/>
      <c r="H12"/>
      <c r="I12"/>
      <c r="J12"/>
      <c r="K12"/>
      <c r="L12"/>
    </row>
    <row r="13" spans="1:12" ht="14.25" customHeight="1">
      <c r="A13" s="5" t="s">
        <v>7</v>
      </c>
      <c r="B13" s="138" t="s">
        <v>8</v>
      </c>
      <c r="C13" s="138"/>
      <c r="D13" s="138"/>
      <c r="E13" s="138"/>
      <c r="F13" s="139">
        <v>43412</v>
      </c>
      <c r="G13" s="139"/>
      <c r="H13"/>
      <c r="I13"/>
      <c r="J13"/>
      <c r="K13"/>
      <c r="L13"/>
    </row>
    <row r="14" spans="1:12" ht="12.75" customHeight="1">
      <c r="A14" s="5" t="s">
        <v>9</v>
      </c>
      <c r="B14" s="138" t="s">
        <v>10</v>
      </c>
      <c r="C14" s="138"/>
      <c r="D14" s="138"/>
      <c r="E14" s="138"/>
      <c r="F14" s="140" t="s">
        <v>11</v>
      </c>
      <c r="G14" s="140"/>
      <c r="H14"/>
      <c r="I14"/>
      <c r="J14"/>
      <c r="K14"/>
      <c r="L14"/>
    </row>
    <row r="15" spans="1:12" ht="12.75" customHeight="1">
      <c r="A15" s="5" t="s">
        <v>12</v>
      </c>
      <c r="B15" s="138" t="s">
        <v>13</v>
      </c>
      <c r="C15" s="138"/>
      <c r="D15" s="138"/>
      <c r="E15" s="138"/>
      <c r="F15" s="141" t="s">
        <v>14</v>
      </c>
      <c r="G15" s="141"/>
      <c r="H15"/>
      <c r="I15"/>
      <c r="J15"/>
      <c r="K15"/>
      <c r="L15"/>
    </row>
    <row r="16" spans="1:12" ht="14.25" customHeight="1">
      <c r="A16" s="5" t="s">
        <v>15</v>
      </c>
      <c r="B16" s="134" t="s">
        <v>16</v>
      </c>
      <c r="C16" s="134"/>
      <c r="D16" s="134"/>
      <c r="E16" s="134"/>
      <c r="F16" s="140">
        <v>12</v>
      </c>
      <c r="G16" s="140"/>
      <c r="H16"/>
      <c r="I16"/>
      <c r="J16"/>
      <c r="K16"/>
      <c r="L16"/>
    </row>
    <row r="17" spans="1:12" ht="12.75" customHeight="1">
      <c r="A17" s="131" t="s">
        <v>17</v>
      </c>
      <c r="B17" s="131"/>
      <c r="C17" s="131"/>
      <c r="D17" s="131"/>
      <c r="E17" s="131"/>
      <c r="F17" s="131"/>
      <c r="G17" s="131"/>
      <c r="H17"/>
      <c r="I17"/>
      <c r="J17"/>
      <c r="K17"/>
      <c r="L17"/>
    </row>
    <row r="18" spans="1:12">
      <c r="A18" s="131"/>
      <c r="B18" s="131"/>
      <c r="C18" s="131"/>
      <c r="D18" s="131"/>
      <c r="E18" s="131"/>
      <c r="F18" s="131"/>
      <c r="G18" s="131"/>
      <c r="H18"/>
      <c r="I18"/>
      <c r="J18"/>
      <c r="K18"/>
      <c r="L18"/>
    </row>
    <row r="19" spans="1:12">
      <c r="A19" s="131"/>
      <c r="B19" s="131"/>
      <c r="C19" s="131"/>
      <c r="D19" s="131"/>
      <c r="E19" s="131"/>
      <c r="F19" s="131"/>
      <c r="G19" s="131"/>
      <c r="H19"/>
      <c r="I19"/>
      <c r="J19"/>
      <c r="K19"/>
      <c r="L19"/>
    </row>
    <row r="20" spans="1:12" ht="33.200000000000003" customHeight="1">
      <c r="A20" s="8" t="s">
        <v>18</v>
      </c>
      <c r="B20" s="142" t="s">
        <v>19</v>
      </c>
      <c r="C20" s="142"/>
      <c r="D20" s="142"/>
      <c r="E20" s="142"/>
      <c r="F20" s="142" t="s">
        <v>20</v>
      </c>
      <c r="G20" s="142"/>
      <c r="H20"/>
      <c r="I20"/>
      <c r="J20"/>
      <c r="K20"/>
      <c r="L20"/>
    </row>
    <row r="21" spans="1:12" ht="24" customHeight="1">
      <c r="A21" s="5" t="s">
        <v>21</v>
      </c>
      <c r="B21" s="143" t="s">
        <v>22</v>
      </c>
      <c r="C21" s="143"/>
      <c r="D21" s="143"/>
      <c r="E21" s="143"/>
      <c r="F21" s="143" t="s">
        <v>23</v>
      </c>
      <c r="G21" s="143"/>
      <c r="H21"/>
      <c r="I21"/>
      <c r="J21"/>
      <c r="K21"/>
      <c r="L21"/>
    </row>
    <row r="22" spans="1:12">
      <c r="A22" s="144"/>
      <c r="B22" s="144"/>
      <c r="C22" s="144"/>
      <c r="D22" s="144"/>
      <c r="E22" s="144"/>
      <c r="F22" s="144"/>
      <c r="G22" s="144"/>
      <c r="H22"/>
      <c r="I22"/>
      <c r="J22"/>
      <c r="K22"/>
      <c r="L22"/>
    </row>
    <row r="23" spans="1:12" ht="12.75" customHeight="1">
      <c r="A23" s="145" t="s">
        <v>24</v>
      </c>
      <c r="B23" s="145"/>
      <c r="C23" s="145"/>
      <c r="D23" s="145"/>
      <c r="E23" s="145"/>
      <c r="F23" s="145"/>
      <c r="G23" s="145"/>
      <c r="H23"/>
      <c r="I23"/>
      <c r="J23"/>
      <c r="K23"/>
      <c r="L23"/>
    </row>
    <row r="24" spans="1:12" ht="12.75" customHeight="1">
      <c r="A24" s="145"/>
      <c r="B24" s="145"/>
      <c r="C24" s="145"/>
      <c r="D24" s="145"/>
      <c r="E24" s="145"/>
      <c r="F24" s="145"/>
      <c r="G24" s="145"/>
      <c r="H24"/>
      <c r="I24"/>
      <c r="J24"/>
      <c r="K24"/>
      <c r="L24"/>
    </row>
    <row r="25" spans="1:12" ht="12.75" customHeight="1">
      <c r="A25" s="10"/>
      <c r="B25" s="10"/>
      <c r="C25" s="10"/>
      <c r="D25" s="10"/>
      <c r="E25" s="10"/>
      <c r="F25" s="10"/>
      <c r="G25" s="10"/>
      <c r="H25"/>
      <c r="I25"/>
      <c r="J25"/>
      <c r="K25"/>
      <c r="L25"/>
    </row>
    <row r="26" spans="1:12" ht="12.75" customHeight="1">
      <c r="A26" s="145" t="s">
        <v>25</v>
      </c>
      <c r="B26" s="145"/>
      <c r="C26" s="145"/>
      <c r="D26" s="145"/>
      <c r="E26" s="145"/>
      <c r="F26" s="145"/>
      <c r="G26" s="145"/>
      <c r="H26"/>
      <c r="I26"/>
      <c r="J26"/>
      <c r="K26"/>
      <c r="L26"/>
    </row>
    <row r="27" spans="1:12" ht="12.75" customHeight="1">
      <c r="A27" s="145"/>
      <c r="B27" s="145"/>
      <c r="C27" s="145"/>
      <c r="D27" s="145"/>
      <c r="E27" s="145"/>
      <c r="F27" s="145"/>
      <c r="G27" s="145"/>
      <c r="H27"/>
      <c r="I27"/>
      <c r="J27"/>
      <c r="K27"/>
      <c r="L27"/>
    </row>
    <row r="28" spans="1:12" ht="12.75" customHeight="1">
      <c r="A28" s="10"/>
      <c r="B28" s="10"/>
      <c r="C28" s="10"/>
      <c r="D28" s="10"/>
      <c r="E28" s="10"/>
      <c r="F28" s="10"/>
      <c r="G28" s="10"/>
      <c r="H28"/>
      <c r="I28"/>
      <c r="J28"/>
      <c r="K28"/>
      <c r="L28"/>
    </row>
    <row r="29" spans="1:12" ht="12.75" customHeight="1">
      <c r="A29" s="146" t="s">
        <v>26</v>
      </c>
      <c r="B29" s="146"/>
      <c r="C29" s="146"/>
      <c r="D29" s="146"/>
      <c r="E29" s="146"/>
      <c r="F29" s="146"/>
      <c r="G29" s="146"/>
      <c r="H29"/>
      <c r="I29"/>
      <c r="J29"/>
      <c r="K29"/>
      <c r="L29"/>
    </row>
    <row r="30" spans="1:12" ht="12.75" customHeight="1">
      <c r="A30" s="11"/>
      <c r="B30" s="10"/>
      <c r="C30" s="12"/>
      <c r="D30" s="10"/>
      <c r="E30" s="10"/>
      <c r="F30" s="10"/>
      <c r="G30" s="10"/>
      <c r="H30"/>
      <c r="I30"/>
      <c r="J30"/>
      <c r="K30"/>
      <c r="L30"/>
    </row>
    <row r="31" spans="1:12" ht="12.75" customHeight="1">
      <c r="A31" s="147" t="s">
        <v>27</v>
      </c>
      <c r="B31" s="147"/>
      <c r="C31" s="147"/>
      <c r="D31" s="147"/>
      <c r="E31" s="147"/>
      <c r="F31" s="147"/>
      <c r="G31" s="147"/>
      <c r="H31"/>
      <c r="I31"/>
      <c r="J31"/>
      <c r="K31"/>
      <c r="L31"/>
    </row>
    <row r="32" spans="1:12" ht="12.75" customHeight="1">
      <c r="A32" s="13"/>
      <c r="B32" s="14"/>
      <c r="C32" s="14"/>
      <c r="D32" s="14"/>
      <c r="E32" s="14"/>
      <c r="F32" s="14"/>
      <c r="G32" s="14"/>
      <c r="H32"/>
      <c r="I32"/>
      <c r="J32"/>
      <c r="K32"/>
      <c r="L32"/>
    </row>
    <row r="33" spans="1:12" ht="12.75" customHeight="1">
      <c r="A33" s="148" t="s">
        <v>28</v>
      </c>
      <c r="B33" s="148"/>
      <c r="C33" s="148"/>
      <c r="D33" s="148"/>
      <c r="E33" s="148"/>
      <c r="F33" s="148"/>
      <c r="G33" s="148"/>
      <c r="H33"/>
      <c r="I33"/>
      <c r="J33"/>
      <c r="K33"/>
      <c r="L33"/>
    </row>
    <row r="34" spans="1:12" ht="12.75" customHeight="1">
      <c r="A34" s="13"/>
      <c r="B34" s="14"/>
      <c r="C34" s="14"/>
      <c r="D34" s="14"/>
      <c r="E34" s="14"/>
      <c r="F34" s="14"/>
      <c r="G34" s="14"/>
      <c r="H34"/>
      <c r="I34"/>
      <c r="J34"/>
      <c r="K34"/>
      <c r="L34"/>
    </row>
    <row r="35" spans="1:12" ht="14.25" customHeight="1">
      <c r="A35" s="149" t="s">
        <v>29</v>
      </c>
      <c r="B35" s="149"/>
      <c r="C35" s="149"/>
      <c r="D35" s="149"/>
      <c r="E35" s="149"/>
      <c r="F35" s="149"/>
      <c r="G35" s="149"/>
      <c r="H35"/>
      <c r="I35"/>
      <c r="J35"/>
      <c r="K35"/>
      <c r="L35"/>
    </row>
    <row r="36" spans="1:12" ht="12.75" customHeight="1">
      <c r="A36" s="16">
        <v>1</v>
      </c>
      <c r="B36" s="150" t="s">
        <v>30</v>
      </c>
      <c r="C36" s="150"/>
      <c r="D36" s="150"/>
      <c r="E36" s="150"/>
      <c r="F36" s="151" t="s">
        <v>31</v>
      </c>
      <c r="G36" s="151"/>
      <c r="H36"/>
      <c r="I36"/>
      <c r="J36"/>
      <c r="K36"/>
      <c r="L36"/>
    </row>
    <row r="37" spans="1:12" ht="14.25" customHeight="1">
      <c r="A37" s="16">
        <v>2</v>
      </c>
      <c r="B37" s="138" t="s">
        <v>32</v>
      </c>
      <c r="C37" s="138"/>
      <c r="D37" s="138"/>
      <c r="E37" s="138"/>
      <c r="F37" s="151" t="s">
        <v>33</v>
      </c>
      <c r="G37" s="151"/>
      <c r="H37"/>
      <c r="I37"/>
      <c r="J37"/>
      <c r="K37"/>
      <c r="L37"/>
    </row>
    <row r="38" spans="1:12" ht="14.25" customHeight="1">
      <c r="A38" s="16">
        <v>3</v>
      </c>
      <c r="B38" s="138" t="s">
        <v>34</v>
      </c>
      <c r="C38" s="138"/>
      <c r="D38" s="138"/>
      <c r="E38" s="138"/>
      <c r="F38" s="152">
        <v>975.92</v>
      </c>
      <c r="G38" s="152"/>
      <c r="H38"/>
      <c r="I38"/>
      <c r="J38"/>
      <c r="K38"/>
      <c r="L38"/>
    </row>
    <row r="39" spans="1:12" ht="14.85" customHeight="1">
      <c r="A39" s="17">
        <v>4</v>
      </c>
      <c r="B39" s="153" t="s">
        <v>35</v>
      </c>
      <c r="C39" s="153"/>
      <c r="D39" s="153"/>
      <c r="E39" s="153"/>
      <c r="F39" s="154">
        <v>43101</v>
      </c>
      <c r="G39" s="154"/>
      <c r="H39"/>
      <c r="I39"/>
      <c r="J39"/>
      <c r="K39"/>
      <c r="L39"/>
    </row>
    <row r="40" spans="1:12" ht="14.85" customHeight="1">
      <c r="A40" s="9"/>
      <c r="B40" s="18"/>
      <c r="C40" s="18"/>
      <c r="D40" s="18"/>
      <c r="E40" s="18"/>
      <c r="F40" s="19"/>
      <c r="G40" s="19"/>
      <c r="H40"/>
      <c r="I40"/>
      <c r="J40"/>
      <c r="K40"/>
      <c r="L40"/>
    </row>
    <row r="41" spans="1:12" ht="12.75" customHeight="1">
      <c r="A41" s="155" t="s">
        <v>36</v>
      </c>
      <c r="B41" s="155"/>
      <c r="C41" s="155"/>
      <c r="D41" s="155"/>
      <c r="E41" s="155"/>
      <c r="F41" s="155"/>
      <c r="G41" s="155"/>
      <c r="H41"/>
      <c r="I41"/>
      <c r="J41"/>
      <c r="K41"/>
      <c r="L41"/>
    </row>
    <row r="42" spans="1:12" ht="12.75" customHeight="1">
      <c r="A42" s="156"/>
      <c r="B42" s="156"/>
      <c r="C42" s="156"/>
      <c r="D42" s="156"/>
      <c r="E42" s="156"/>
      <c r="F42" s="156"/>
      <c r="G42" s="156"/>
      <c r="H42"/>
      <c r="I42"/>
      <c r="J42"/>
      <c r="K42"/>
      <c r="L42"/>
    </row>
    <row r="43" spans="1:12" ht="12.75" customHeight="1">
      <c r="A43" s="157" t="s">
        <v>37</v>
      </c>
      <c r="B43" s="157"/>
      <c r="C43" s="157"/>
      <c r="D43" s="157"/>
      <c r="E43" s="157"/>
      <c r="F43" s="157"/>
      <c r="G43" s="157"/>
      <c r="H43"/>
      <c r="I43"/>
      <c r="J43"/>
      <c r="K43"/>
      <c r="L43"/>
    </row>
    <row r="44" spans="1:12" ht="12.75" customHeight="1">
      <c r="A44" s="144"/>
      <c r="B44" s="144"/>
      <c r="C44" s="144"/>
      <c r="D44" s="144"/>
      <c r="E44" s="144"/>
      <c r="F44" s="144"/>
      <c r="G44" s="144"/>
      <c r="H44"/>
      <c r="I44"/>
      <c r="J44"/>
      <c r="K44"/>
      <c r="L44"/>
    </row>
    <row r="45" spans="1:12" ht="12.75" customHeight="1">
      <c r="A45" s="158" t="s">
        <v>38</v>
      </c>
      <c r="B45" s="158"/>
      <c r="C45" s="158"/>
      <c r="D45" s="158"/>
      <c r="E45" s="158"/>
      <c r="F45" s="158"/>
      <c r="G45" s="158"/>
      <c r="H45"/>
      <c r="I45"/>
      <c r="J45"/>
      <c r="K45"/>
      <c r="L45"/>
    </row>
    <row r="46" spans="1:12" ht="14.25" customHeight="1">
      <c r="A46" s="20">
        <v>1</v>
      </c>
      <c r="B46" s="159" t="s">
        <v>39</v>
      </c>
      <c r="C46" s="159"/>
      <c r="D46" s="159"/>
      <c r="E46" s="159"/>
      <c r="F46" s="159" t="s">
        <v>40</v>
      </c>
      <c r="G46" s="159"/>
      <c r="H46"/>
      <c r="I46"/>
      <c r="J46"/>
      <c r="K46"/>
      <c r="L46"/>
    </row>
    <row r="47" spans="1:12" ht="14.25" customHeight="1">
      <c r="A47" s="21" t="s">
        <v>7</v>
      </c>
      <c r="B47" s="160" t="s">
        <v>41</v>
      </c>
      <c r="C47" s="160"/>
      <c r="D47" s="160"/>
      <c r="E47" s="160"/>
      <c r="F47" s="161">
        <v>975.92</v>
      </c>
      <c r="G47" s="161"/>
      <c r="H47"/>
      <c r="I47" s="22"/>
      <c r="J47" s="22"/>
      <c r="K47"/>
      <c r="L47"/>
    </row>
    <row r="48" spans="1:12" ht="14.25" customHeight="1">
      <c r="A48" s="162" t="s">
        <v>42</v>
      </c>
      <c r="B48" s="162"/>
      <c r="C48" s="162"/>
      <c r="D48" s="162"/>
      <c r="E48" s="162"/>
      <c r="F48" s="163">
        <f>F47</f>
        <v>975.92</v>
      </c>
      <c r="G48" s="163"/>
      <c r="H48"/>
      <c r="I48"/>
      <c r="J48"/>
      <c r="K48"/>
      <c r="L48"/>
    </row>
    <row r="49" spans="1:12" ht="14.25" customHeight="1">
      <c r="A49"/>
      <c r="B49"/>
      <c r="C49"/>
      <c r="D49"/>
      <c r="E49"/>
      <c r="F49"/>
      <c r="G49"/>
      <c r="H49"/>
      <c r="I49"/>
      <c r="J49"/>
      <c r="K49"/>
      <c r="L49"/>
    </row>
    <row r="50" spans="1:12" ht="12.75" customHeight="1">
      <c r="A50" s="164" t="s">
        <v>43</v>
      </c>
      <c r="B50" s="164"/>
      <c r="C50" s="164"/>
      <c r="D50" s="164"/>
      <c r="E50" s="164"/>
      <c r="F50" s="164"/>
      <c r="G50" s="164"/>
      <c r="H50"/>
      <c r="I50"/>
      <c r="J50"/>
      <c r="K50"/>
      <c r="L50"/>
    </row>
    <row r="51" spans="1:12">
      <c r="A51" s="164"/>
      <c r="B51" s="164"/>
      <c r="C51" s="164"/>
      <c r="D51" s="164"/>
      <c r="E51" s="164"/>
      <c r="F51" s="164"/>
      <c r="G51" s="164"/>
      <c r="H51"/>
      <c r="I51"/>
      <c r="J51"/>
      <c r="K51"/>
      <c r="L51"/>
    </row>
    <row r="52" spans="1:12" ht="14.25" customHeight="1">
      <c r="A52" s="164" t="s">
        <v>44</v>
      </c>
      <c r="B52" s="164"/>
      <c r="C52" s="164"/>
      <c r="D52" s="164"/>
      <c r="E52" s="164"/>
      <c r="F52" s="164"/>
      <c r="G52" s="164"/>
      <c r="H52"/>
      <c r="I52"/>
      <c r="J52"/>
      <c r="K52"/>
      <c r="L52"/>
    </row>
    <row r="53" spans="1:12" ht="14.25" customHeight="1">
      <c r="A53" s="164"/>
      <c r="B53" s="164"/>
      <c r="C53" s="164"/>
      <c r="D53" s="164"/>
      <c r="E53" s="164"/>
      <c r="F53" s="164"/>
      <c r="G53" s="164"/>
      <c r="H53"/>
      <c r="I53"/>
      <c r="J53"/>
      <c r="K53"/>
      <c r="L53"/>
    </row>
    <row r="54" spans="1:12" ht="14.25" customHeight="1">
      <c r="A54" s="164"/>
      <c r="B54" s="164"/>
      <c r="C54" s="164"/>
      <c r="D54" s="164"/>
      <c r="E54" s="164"/>
      <c r="F54" s="164"/>
      <c r="G54" s="164"/>
      <c r="H54"/>
      <c r="I54"/>
      <c r="J54"/>
      <c r="K54"/>
      <c r="L54"/>
    </row>
    <row r="55" spans="1:12" ht="12.75" customHeight="1">
      <c r="A55" s="165" t="s">
        <v>45</v>
      </c>
      <c r="B55" s="165"/>
      <c r="C55" s="165"/>
      <c r="D55" s="165"/>
      <c r="E55" s="165"/>
      <c r="F55" s="165"/>
      <c r="G55" s="165"/>
      <c r="H55"/>
      <c r="I55"/>
      <c r="J55"/>
      <c r="K55"/>
      <c r="L55"/>
    </row>
    <row r="56" spans="1:12" ht="12.75" customHeight="1">
      <c r="A56" s="13"/>
      <c r="B56" s="14"/>
      <c r="C56" s="14"/>
      <c r="D56" s="14"/>
      <c r="E56" s="14"/>
      <c r="F56" s="14"/>
      <c r="G56" s="14"/>
      <c r="H56"/>
      <c r="I56"/>
      <c r="J56"/>
      <c r="K56"/>
      <c r="L56"/>
    </row>
    <row r="57" spans="1:12" ht="12.75" customHeight="1">
      <c r="A57" s="166" t="s">
        <v>46</v>
      </c>
      <c r="B57" s="166"/>
      <c r="C57" s="166"/>
      <c r="D57" s="166"/>
      <c r="E57" s="166"/>
      <c r="F57" s="166"/>
      <c r="G57" s="166"/>
      <c r="H57"/>
      <c r="I57"/>
      <c r="J57"/>
      <c r="K57"/>
      <c r="L57"/>
    </row>
    <row r="58" spans="1:12" ht="12.75" customHeight="1">
      <c r="A58" s="167"/>
      <c r="B58" s="167"/>
      <c r="C58" s="167"/>
      <c r="D58" s="167"/>
      <c r="E58" s="167"/>
      <c r="F58" s="167"/>
      <c r="G58" s="167"/>
      <c r="H58"/>
      <c r="I58"/>
      <c r="J58"/>
      <c r="K58"/>
      <c r="L58"/>
    </row>
    <row r="59" spans="1:12" ht="12.75" customHeight="1">
      <c r="A59" s="23" t="s">
        <v>47</v>
      </c>
      <c r="B59" s="168" t="s">
        <v>48</v>
      </c>
      <c r="C59" s="168"/>
      <c r="D59" s="168"/>
      <c r="E59" s="168"/>
      <c r="F59" s="24" t="s">
        <v>49</v>
      </c>
      <c r="G59" s="25" t="s">
        <v>40</v>
      </c>
      <c r="H59"/>
      <c r="I59"/>
      <c r="J59"/>
      <c r="K59"/>
      <c r="L59"/>
    </row>
    <row r="60" spans="1:12" ht="12.75" customHeight="1">
      <c r="A60" s="26" t="s">
        <v>7</v>
      </c>
      <c r="B60" s="169" t="s">
        <v>50</v>
      </c>
      <c r="C60" s="169"/>
      <c r="D60" s="169"/>
      <c r="E60" s="169"/>
      <c r="F60" s="27">
        <v>8.3299999999999999E-2</v>
      </c>
      <c r="G60" s="28">
        <f>F48*F60</f>
        <v>81.294135999999995</v>
      </c>
      <c r="H60"/>
      <c r="I60"/>
      <c r="J60"/>
      <c r="K60"/>
      <c r="L60"/>
    </row>
    <row r="61" spans="1:12" ht="12.75" customHeight="1">
      <c r="A61" s="16" t="s">
        <v>9</v>
      </c>
      <c r="B61" s="169" t="s">
        <v>51</v>
      </c>
      <c r="C61" s="169"/>
      <c r="D61" s="169"/>
      <c r="E61" s="169"/>
      <c r="F61" s="29">
        <v>0.1111</v>
      </c>
      <c r="G61" s="28">
        <f>F48*F61</f>
        <v>108.424712</v>
      </c>
      <c r="H61"/>
      <c r="I61"/>
      <c r="J61"/>
      <c r="K61"/>
      <c r="L61"/>
    </row>
    <row r="62" spans="1:12" ht="12.75" customHeight="1">
      <c r="A62" s="170" t="s">
        <v>52</v>
      </c>
      <c r="B62" s="170"/>
      <c r="C62" s="170"/>
      <c r="D62" s="170"/>
      <c r="E62" s="170"/>
      <c r="F62" s="30">
        <f>F60+F61</f>
        <v>0.19440000000000002</v>
      </c>
      <c r="G62" s="31">
        <f>G60+G61</f>
        <v>189.71884799999998</v>
      </c>
      <c r="H62"/>
      <c r="I62"/>
      <c r="J62"/>
      <c r="K62"/>
      <c r="L62"/>
    </row>
    <row r="63" spans="1:12" ht="12.75" customHeight="1">
      <c r="A63" s="164" t="s">
        <v>53</v>
      </c>
      <c r="B63" s="164"/>
      <c r="C63" s="164"/>
      <c r="D63" s="164"/>
      <c r="E63" s="164"/>
      <c r="F63" s="164"/>
      <c r="G63" s="164"/>
      <c r="H63"/>
      <c r="I63"/>
      <c r="J63"/>
      <c r="K63"/>
      <c r="L63"/>
    </row>
    <row r="64" spans="1:12" ht="12.75" customHeight="1">
      <c r="A64" s="164"/>
      <c r="B64" s="164"/>
      <c r="C64" s="164"/>
      <c r="D64" s="164"/>
      <c r="E64" s="164"/>
      <c r="F64" s="164"/>
      <c r="G64" s="164"/>
      <c r="H64"/>
      <c r="I64"/>
      <c r="J64"/>
      <c r="K64"/>
      <c r="L64"/>
    </row>
    <row r="65" spans="1:12">
      <c r="A65" s="164"/>
      <c r="B65" s="164"/>
      <c r="C65" s="164"/>
      <c r="D65" s="164"/>
      <c r="E65" s="164"/>
      <c r="F65" s="164"/>
      <c r="G65" s="164"/>
      <c r="H65"/>
      <c r="I65"/>
      <c r="J65"/>
      <c r="K65"/>
      <c r="L65"/>
    </row>
    <row r="66" spans="1:12" ht="12.75" customHeight="1">
      <c r="A66" s="164" t="s">
        <v>54</v>
      </c>
      <c r="B66" s="164"/>
      <c r="C66" s="164"/>
      <c r="D66" s="164"/>
      <c r="E66" s="164"/>
      <c r="F66" s="164"/>
      <c r="G66" s="164"/>
      <c r="H66"/>
      <c r="I66"/>
      <c r="J66"/>
      <c r="K66"/>
      <c r="L66"/>
    </row>
    <row r="67" spans="1:12" ht="12.75" customHeight="1">
      <c r="A67" s="164"/>
      <c r="B67" s="164"/>
      <c r="C67" s="164"/>
      <c r="D67" s="164"/>
      <c r="E67" s="164"/>
      <c r="F67" s="164"/>
      <c r="G67" s="164"/>
      <c r="H67"/>
      <c r="I67"/>
      <c r="J67"/>
      <c r="K67"/>
      <c r="L67"/>
    </row>
    <row r="68" spans="1:12" ht="13.15" customHeight="1">
      <c r="A68" s="164" t="s">
        <v>55</v>
      </c>
      <c r="B68" s="164"/>
      <c r="C68" s="164"/>
      <c r="D68" s="164"/>
      <c r="E68" s="164"/>
      <c r="F68" s="164"/>
      <c r="G68" s="164"/>
      <c r="H68" s="18"/>
      <c r="I68" s="18"/>
      <c r="J68" s="18"/>
      <c r="K68" s="18"/>
      <c r="L68"/>
    </row>
    <row r="69" spans="1:12" ht="23.1" customHeight="1">
      <c r="A69" s="164"/>
      <c r="B69" s="164"/>
      <c r="C69" s="164"/>
      <c r="D69" s="164"/>
      <c r="E69" s="164"/>
      <c r="F69" s="164"/>
      <c r="G69" s="164"/>
      <c r="H69" s="18"/>
      <c r="I69" s="18"/>
      <c r="J69" s="18"/>
      <c r="K69" s="18"/>
      <c r="L69"/>
    </row>
    <row r="70" spans="1:12" ht="12.75" customHeight="1">
      <c r="A70" s="166" t="s">
        <v>56</v>
      </c>
      <c r="B70" s="166"/>
      <c r="C70" s="166"/>
      <c r="D70" s="166"/>
      <c r="E70" s="166"/>
      <c r="F70" s="166"/>
      <c r="G70" s="166"/>
      <c r="H70"/>
      <c r="I70"/>
      <c r="J70"/>
      <c r="K70"/>
      <c r="L70"/>
    </row>
    <row r="71" spans="1:12">
      <c r="A71" s="166"/>
      <c r="B71" s="166"/>
      <c r="C71" s="166"/>
      <c r="D71" s="166"/>
      <c r="E71" s="166"/>
      <c r="F71" s="166"/>
      <c r="G71" s="166"/>
      <c r="H71"/>
      <c r="I71" s="32"/>
      <c r="J71"/>
      <c r="K71"/>
      <c r="L71"/>
    </row>
    <row r="72" spans="1:12" ht="12.75" customHeight="1">
      <c r="A72" s="171" t="s">
        <v>57</v>
      </c>
      <c r="B72" s="171"/>
      <c r="C72" s="171"/>
      <c r="D72" s="171"/>
      <c r="E72" s="171"/>
      <c r="F72" s="171"/>
      <c r="G72" s="33">
        <f>F48+G62</f>
        <v>1165.6388480000001</v>
      </c>
      <c r="H72" s="34">
        <f>975.92+199.38</f>
        <v>1175.3</v>
      </c>
      <c r="I72"/>
      <c r="J72"/>
      <c r="K72"/>
      <c r="L72"/>
    </row>
    <row r="73" spans="1:12" ht="12.75" customHeight="1">
      <c r="A73" s="35"/>
      <c r="B73" s="14"/>
      <c r="C73" s="14"/>
      <c r="D73" s="14"/>
      <c r="E73" s="14"/>
      <c r="F73" s="14"/>
      <c r="G73" s="14"/>
      <c r="H73"/>
      <c r="I73"/>
      <c r="J73"/>
      <c r="K73"/>
      <c r="L73"/>
    </row>
    <row r="74" spans="1:12" ht="12.75" customHeight="1">
      <c r="A74" s="36" t="s">
        <v>58</v>
      </c>
      <c r="B74" s="168" t="s">
        <v>59</v>
      </c>
      <c r="C74" s="168"/>
      <c r="D74" s="168"/>
      <c r="E74" s="168"/>
      <c r="F74" s="24" t="s">
        <v>60</v>
      </c>
      <c r="G74" s="25" t="s">
        <v>61</v>
      </c>
      <c r="H74"/>
      <c r="I74"/>
      <c r="J74"/>
      <c r="K74"/>
      <c r="L74"/>
    </row>
    <row r="75" spans="1:12" ht="12.75" customHeight="1">
      <c r="A75" s="37" t="s">
        <v>7</v>
      </c>
      <c r="B75" s="160" t="s">
        <v>62</v>
      </c>
      <c r="C75" s="160"/>
      <c r="D75" s="160"/>
      <c r="E75" s="160"/>
      <c r="F75" s="29">
        <v>0.2</v>
      </c>
      <c r="G75" s="28">
        <f>G72*F75</f>
        <v>233.12776960000002</v>
      </c>
      <c r="H75"/>
      <c r="I75"/>
      <c r="J75"/>
      <c r="K75"/>
      <c r="L75"/>
    </row>
    <row r="76" spans="1:12" ht="12.75" customHeight="1">
      <c r="A76" s="37" t="s">
        <v>9</v>
      </c>
      <c r="B76" s="160" t="s">
        <v>63</v>
      </c>
      <c r="C76" s="160"/>
      <c r="D76" s="160"/>
      <c r="E76" s="160"/>
      <c r="F76" s="29">
        <v>2.5000000000000001E-2</v>
      </c>
      <c r="G76" s="28">
        <f>G72*F76</f>
        <v>29.140971200000003</v>
      </c>
      <c r="H76"/>
      <c r="I76"/>
      <c r="J76"/>
      <c r="K76"/>
      <c r="L76"/>
    </row>
    <row r="77" spans="1:12" ht="12.75" customHeight="1">
      <c r="A77" s="37" t="s">
        <v>12</v>
      </c>
      <c r="B77" s="160" t="s">
        <v>64</v>
      </c>
      <c r="C77" s="160"/>
      <c r="D77" s="160"/>
      <c r="E77" s="160"/>
      <c r="F77" s="29">
        <v>1.4999999999999999E-2</v>
      </c>
      <c r="G77" s="28">
        <f>G72*F77</f>
        <v>17.484582719999999</v>
      </c>
      <c r="H77"/>
      <c r="I77"/>
      <c r="J77"/>
      <c r="K77"/>
      <c r="L77"/>
    </row>
    <row r="78" spans="1:12" ht="12.75" customHeight="1">
      <c r="A78" s="37" t="s">
        <v>15</v>
      </c>
      <c r="B78" s="160" t="s">
        <v>65</v>
      </c>
      <c r="C78" s="160"/>
      <c r="D78" s="160"/>
      <c r="E78" s="160"/>
      <c r="F78" s="29">
        <v>1.4999999999999999E-2</v>
      </c>
      <c r="G78" s="28">
        <f>G72*F78</f>
        <v>17.484582719999999</v>
      </c>
      <c r="H78"/>
      <c r="I78"/>
      <c r="J78"/>
      <c r="K78"/>
      <c r="L78"/>
    </row>
    <row r="79" spans="1:12" ht="12.75" customHeight="1">
      <c r="A79" s="37" t="s">
        <v>66</v>
      </c>
      <c r="B79" s="160" t="s">
        <v>67</v>
      </c>
      <c r="C79" s="160"/>
      <c r="D79" s="160"/>
      <c r="E79" s="160"/>
      <c r="F79" s="29">
        <v>0.01</v>
      </c>
      <c r="G79" s="28">
        <f>G72*F79</f>
        <v>11.65638848</v>
      </c>
      <c r="H79"/>
      <c r="I79"/>
      <c r="J79"/>
      <c r="K79"/>
      <c r="L79"/>
    </row>
    <row r="80" spans="1:12" ht="12.75" customHeight="1">
      <c r="A80" s="37" t="s">
        <v>68</v>
      </c>
      <c r="B80" s="160" t="s">
        <v>69</v>
      </c>
      <c r="C80" s="160"/>
      <c r="D80" s="160"/>
      <c r="E80" s="160"/>
      <c r="F80" s="29">
        <v>6.0000000000000001E-3</v>
      </c>
      <c r="G80" s="28">
        <f>G72*F80</f>
        <v>6.9938330880000006</v>
      </c>
      <c r="H80"/>
      <c r="I80"/>
      <c r="J80"/>
      <c r="K80"/>
      <c r="L80"/>
    </row>
    <row r="81" spans="1:12" ht="12.75" customHeight="1">
      <c r="A81" s="37" t="s">
        <v>70</v>
      </c>
      <c r="B81" s="150" t="s">
        <v>71</v>
      </c>
      <c r="C81" s="150"/>
      <c r="D81" s="150"/>
      <c r="E81" s="150"/>
      <c r="F81" s="29">
        <v>2E-3</v>
      </c>
      <c r="G81" s="28">
        <f>G72*F81</f>
        <v>2.3312776960000003</v>
      </c>
      <c r="H81"/>
      <c r="I81"/>
      <c r="J81"/>
      <c r="K81"/>
      <c r="L81"/>
    </row>
    <row r="82" spans="1:12" ht="12.75" customHeight="1">
      <c r="A82" s="38" t="s">
        <v>72</v>
      </c>
      <c r="B82" s="153" t="s">
        <v>73</v>
      </c>
      <c r="C82" s="153"/>
      <c r="D82" s="153"/>
      <c r="E82" s="153"/>
      <c r="F82" s="39">
        <v>0.08</v>
      </c>
      <c r="G82" s="40">
        <f>G72*F82</f>
        <v>93.251107840000003</v>
      </c>
      <c r="H82"/>
      <c r="I82"/>
      <c r="J82"/>
      <c r="K82"/>
      <c r="L82"/>
    </row>
    <row r="83" spans="1:12" ht="12.75" customHeight="1">
      <c r="A83" s="41"/>
      <c r="B83" s="172" t="s">
        <v>74</v>
      </c>
      <c r="C83" s="172"/>
      <c r="D83" s="172"/>
      <c r="E83" s="172"/>
      <c r="F83" s="42">
        <f>F75+F76+F77+F78+F79+F80+F81+F82</f>
        <v>0.35300000000000004</v>
      </c>
      <c r="G83" s="43">
        <f>SUM(G75:G82)</f>
        <v>411.47051334399998</v>
      </c>
      <c r="H83"/>
      <c r="I83"/>
      <c r="J83"/>
      <c r="K83"/>
      <c r="L83"/>
    </row>
    <row r="84" spans="1:12" ht="12.75" customHeight="1">
      <c r="A84" s="164" t="s">
        <v>75</v>
      </c>
      <c r="B84" s="164"/>
      <c r="C84" s="164"/>
      <c r="D84" s="164"/>
      <c r="E84" s="164"/>
      <c r="F84" s="164"/>
      <c r="G84" s="164"/>
      <c r="H84"/>
      <c r="I84"/>
      <c r="J84"/>
      <c r="K84"/>
      <c r="L84"/>
    </row>
    <row r="85" spans="1:12" ht="12.75" customHeight="1">
      <c r="A85" s="164"/>
      <c r="B85" s="164"/>
      <c r="C85" s="164"/>
      <c r="D85" s="164"/>
      <c r="E85" s="164"/>
      <c r="F85" s="164"/>
      <c r="G85" s="164"/>
      <c r="H85"/>
      <c r="I85"/>
      <c r="J85"/>
      <c r="K85"/>
      <c r="L85"/>
    </row>
    <row r="86" spans="1:12" ht="12.75" customHeight="1">
      <c r="A86" s="164" t="s">
        <v>76</v>
      </c>
      <c r="B86" s="164"/>
      <c r="C86" s="164"/>
      <c r="D86" s="164"/>
      <c r="E86" s="164"/>
      <c r="F86" s="164"/>
      <c r="G86" s="164"/>
      <c r="H86"/>
      <c r="I86"/>
      <c r="J86"/>
      <c r="K86"/>
      <c r="L86"/>
    </row>
    <row r="87" spans="1:12" ht="12.75" customHeight="1">
      <c r="A87" s="164"/>
      <c r="B87" s="164"/>
      <c r="C87" s="164"/>
      <c r="D87" s="164"/>
      <c r="E87" s="164"/>
      <c r="F87" s="164"/>
      <c r="G87" s="164"/>
      <c r="H87"/>
      <c r="I87"/>
      <c r="J87"/>
      <c r="K87"/>
      <c r="L87"/>
    </row>
    <row r="88" spans="1:12" ht="12.75" customHeight="1">
      <c r="A88" s="4"/>
      <c r="B88" s="14"/>
      <c r="C88" s="14"/>
      <c r="D88" s="14"/>
      <c r="E88" s="14"/>
      <c r="F88" s="14"/>
      <c r="G88" s="14"/>
      <c r="H88"/>
      <c r="I88"/>
      <c r="J88"/>
      <c r="K88"/>
      <c r="L88"/>
    </row>
    <row r="89" spans="1:12" ht="12.75" customHeight="1">
      <c r="A89" s="173" t="s">
        <v>77</v>
      </c>
      <c r="B89" s="173"/>
      <c r="C89" s="173"/>
      <c r="D89" s="173"/>
      <c r="E89" s="173"/>
      <c r="F89" s="173"/>
      <c r="G89" s="173"/>
      <c r="H89"/>
      <c r="I89"/>
      <c r="J89"/>
      <c r="K89"/>
      <c r="L89"/>
    </row>
    <row r="90" spans="1:12" ht="12.75" customHeight="1">
      <c r="A90" s="11"/>
      <c r="B90" s="44"/>
      <c r="C90" s="44"/>
      <c r="D90" s="44"/>
      <c r="E90" s="44"/>
      <c r="F90" s="44"/>
      <c r="G90" s="44"/>
      <c r="H90"/>
      <c r="I90"/>
      <c r="J90"/>
      <c r="K90"/>
      <c r="L90"/>
    </row>
    <row r="91" spans="1:12" ht="12.75" customHeight="1">
      <c r="A91" s="174" t="s">
        <v>78</v>
      </c>
      <c r="B91" s="174"/>
      <c r="C91" s="174"/>
      <c r="D91" s="174"/>
      <c r="E91" s="174"/>
      <c r="F91" s="174"/>
      <c r="G91" s="174"/>
      <c r="H91"/>
      <c r="I91"/>
      <c r="J91"/>
      <c r="K91"/>
      <c r="L91"/>
    </row>
    <row r="92" spans="1:12" ht="12.75" customHeight="1">
      <c r="A92" s="4"/>
      <c r="B92" s="14"/>
      <c r="C92" s="14"/>
      <c r="D92" s="14"/>
      <c r="E92" s="14"/>
      <c r="F92" s="14"/>
      <c r="G92" s="14"/>
      <c r="H92"/>
      <c r="I92"/>
      <c r="J92"/>
      <c r="K92"/>
      <c r="L92"/>
    </row>
    <row r="93" spans="1:12" ht="14.25" customHeight="1">
      <c r="A93" s="46" t="s">
        <v>79</v>
      </c>
      <c r="B93" s="175" t="s">
        <v>80</v>
      </c>
      <c r="C93" s="175"/>
      <c r="D93" s="175"/>
      <c r="E93" s="175"/>
      <c r="F93" s="175" t="s">
        <v>40</v>
      </c>
      <c r="G93" s="175"/>
      <c r="H93"/>
      <c r="I93"/>
      <c r="J93"/>
      <c r="K93"/>
      <c r="L93"/>
    </row>
    <row r="94" spans="1:12" ht="14.25" customHeight="1">
      <c r="A94" s="47" t="s">
        <v>7</v>
      </c>
      <c r="B94" s="176" t="s">
        <v>81</v>
      </c>
      <c r="C94" s="176"/>
      <c r="D94" s="176"/>
      <c r="E94" s="176"/>
      <c r="F94" s="177">
        <v>0</v>
      </c>
      <c r="G94" s="177"/>
      <c r="H94"/>
      <c r="I94"/>
      <c r="J94"/>
      <c r="K94"/>
      <c r="L94"/>
    </row>
    <row r="95" spans="1:12" ht="14.25" customHeight="1">
      <c r="A95" s="47" t="s">
        <v>9</v>
      </c>
      <c r="B95" s="176" t="s">
        <v>82</v>
      </c>
      <c r="C95" s="176"/>
      <c r="D95" s="176"/>
      <c r="E95" s="176"/>
      <c r="F95" s="177">
        <f>22*7.08</f>
        <v>155.76</v>
      </c>
      <c r="G95" s="177"/>
      <c r="H95" s="48"/>
      <c r="I95"/>
      <c r="J95"/>
      <c r="K95"/>
      <c r="L95"/>
    </row>
    <row r="96" spans="1:12" ht="14.25" customHeight="1">
      <c r="A96" s="47" t="s">
        <v>12</v>
      </c>
      <c r="B96" s="176" t="s">
        <v>83</v>
      </c>
      <c r="C96" s="176"/>
      <c r="D96" s="176"/>
      <c r="E96" s="176"/>
      <c r="F96" s="178">
        <v>40.200000000000003</v>
      </c>
      <c r="G96" s="178"/>
      <c r="H96" s="48"/>
      <c r="I96"/>
      <c r="J96"/>
      <c r="K96"/>
      <c r="L96"/>
    </row>
    <row r="97" spans="1:12" ht="14.25" customHeight="1">
      <c r="A97" s="47" t="s">
        <v>15</v>
      </c>
      <c r="B97" s="176" t="s">
        <v>84</v>
      </c>
      <c r="C97" s="176"/>
      <c r="D97" s="176"/>
      <c r="E97" s="176"/>
      <c r="F97" s="178">
        <v>100</v>
      </c>
      <c r="G97" s="178"/>
      <c r="H97" s="50"/>
      <c r="I97"/>
      <c r="J97"/>
      <c r="K97"/>
      <c r="L97"/>
    </row>
    <row r="98" spans="1:12" ht="14.25" customHeight="1">
      <c r="A98" s="47" t="s">
        <v>66</v>
      </c>
      <c r="B98" s="176" t="s">
        <v>85</v>
      </c>
      <c r="C98" s="176"/>
      <c r="D98" s="176"/>
      <c r="E98" s="176"/>
      <c r="F98" s="178">
        <v>10</v>
      </c>
      <c r="G98" s="178"/>
      <c r="H98" s="50"/>
      <c r="I98"/>
      <c r="J98"/>
      <c r="K98"/>
      <c r="L98"/>
    </row>
    <row r="99" spans="1:12" ht="14.25" customHeight="1">
      <c r="A99" s="142" t="s">
        <v>42</v>
      </c>
      <c r="B99" s="142"/>
      <c r="C99" s="142"/>
      <c r="D99" s="142"/>
      <c r="E99" s="142"/>
      <c r="F99" s="179">
        <f>F94+F95+F96+F97+F98</f>
        <v>305.95999999999998</v>
      </c>
      <c r="G99" s="179"/>
      <c r="H99"/>
      <c r="I99"/>
      <c r="J99"/>
      <c r="K99"/>
      <c r="L99"/>
    </row>
    <row r="100" spans="1:12" ht="12.75" customHeight="1">
      <c r="A100" s="173" t="s">
        <v>86</v>
      </c>
      <c r="B100" s="173"/>
      <c r="C100" s="173"/>
      <c r="D100" s="173"/>
      <c r="E100" s="173"/>
      <c r="F100" s="173"/>
      <c r="G100" s="173"/>
      <c r="H100"/>
      <c r="I100"/>
      <c r="J100"/>
      <c r="K100"/>
      <c r="L100"/>
    </row>
    <row r="101" spans="1:12" ht="14.25" customHeight="1">
      <c r="A101" s="164" t="s">
        <v>87</v>
      </c>
      <c r="B101" s="164"/>
      <c r="C101" s="164"/>
      <c r="D101" s="164"/>
      <c r="E101" s="164"/>
      <c r="F101" s="164"/>
      <c r="G101" s="164"/>
      <c r="H101"/>
      <c r="I101"/>
      <c r="J101"/>
      <c r="K101"/>
      <c r="L101"/>
    </row>
    <row r="102" spans="1:12" ht="14.25" customHeight="1">
      <c r="A102" s="164"/>
      <c r="B102" s="164"/>
      <c r="C102" s="164"/>
      <c r="D102" s="164"/>
      <c r="E102" s="164"/>
      <c r="F102" s="164"/>
      <c r="G102" s="164"/>
      <c r="H102"/>
      <c r="I102"/>
      <c r="J102"/>
      <c r="K102"/>
      <c r="L102"/>
    </row>
    <row r="103" spans="1:12" ht="26.25" customHeight="1">
      <c r="A103" s="164" t="s">
        <v>88</v>
      </c>
      <c r="B103" s="164"/>
      <c r="C103" s="164"/>
      <c r="D103" s="164"/>
      <c r="E103" s="164"/>
      <c r="F103" s="164"/>
      <c r="G103" s="164"/>
      <c r="H103"/>
      <c r="I103"/>
      <c r="J103"/>
      <c r="K103"/>
      <c r="L103"/>
    </row>
    <row r="104" spans="1:12" ht="14.25" customHeight="1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 ht="14.25" customHeight="1">
      <c r="A105" s="146" t="s">
        <v>89</v>
      </c>
      <c r="B105" s="146"/>
      <c r="C105" s="146"/>
      <c r="D105" s="146"/>
      <c r="E105" s="146"/>
      <c r="F105" s="146"/>
      <c r="G105" s="146"/>
      <c r="H105"/>
      <c r="I105"/>
      <c r="J105"/>
      <c r="K105"/>
      <c r="L105"/>
    </row>
    <row r="106" spans="1:12" ht="14.25" customHeight="1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ht="14.25" customHeight="1">
      <c r="A107" s="46">
        <v>2</v>
      </c>
      <c r="B107" s="142" t="s">
        <v>90</v>
      </c>
      <c r="C107" s="142"/>
      <c r="D107" s="142"/>
      <c r="E107" s="142"/>
      <c r="F107" s="175" t="s">
        <v>40</v>
      </c>
      <c r="G107" s="175"/>
      <c r="H107"/>
      <c r="I107"/>
      <c r="J107"/>
      <c r="K107"/>
      <c r="L107"/>
    </row>
    <row r="108" spans="1:12" ht="14.85" customHeight="1">
      <c r="A108" s="47" t="s">
        <v>47</v>
      </c>
      <c r="B108" s="138" t="s">
        <v>91</v>
      </c>
      <c r="C108" s="138"/>
      <c r="D108" s="138"/>
      <c r="E108" s="138"/>
      <c r="F108" s="178">
        <f>G62</f>
        <v>189.71884799999998</v>
      </c>
      <c r="G108" s="178"/>
      <c r="H108"/>
      <c r="I108"/>
      <c r="J108"/>
      <c r="K108"/>
      <c r="L108"/>
    </row>
    <row r="109" spans="1:12" ht="12.75" customHeight="1">
      <c r="A109" s="47" t="s">
        <v>58</v>
      </c>
      <c r="B109" s="138" t="s">
        <v>59</v>
      </c>
      <c r="C109" s="138"/>
      <c r="D109" s="138"/>
      <c r="E109" s="138"/>
      <c r="F109" s="178">
        <f>G83</f>
        <v>411.47051334399998</v>
      </c>
      <c r="G109" s="178"/>
      <c r="H109"/>
      <c r="I109"/>
      <c r="J109"/>
      <c r="K109"/>
      <c r="L109"/>
    </row>
    <row r="110" spans="1:12" ht="12.75" customHeight="1">
      <c r="A110" s="47" t="s">
        <v>79</v>
      </c>
      <c r="B110" s="138" t="s">
        <v>92</v>
      </c>
      <c r="C110" s="138"/>
      <c r="D110" s="138"/>
      <c r="E110" s="138"/>
      <c r="F110" s="178">
        <f>F99</f>
        <v>305.95999999999998</v>
      </c>
      <c r="G110" s="178"/>
      <c r="H110"/>
      <c r="I110"/>
      <c r="J110"/>
      <c r="K110"/>
      <c r="L110"/>
    </row>
    <row r="111" spans="1:12" ht="12.75" customHeight="1">
      <c r="A111" s="142" t="s">
        <v>42</v>
      </c>
      <c r="B111" s="142"/>
      <c r="C111" s="142"/>
      <c r="D111" s="142"/>
      <c r="E111" s="142"/>
      <c r="F111" s="179">
        <f>F108+F109+F110</f>
        <v>907.149361344</v>
      </c>
      <c r="G111" s="179"/>
      <c r="H111"/>
      <c r="I111"/>
      <c r="J111"/>
      <c r="K111"/>
      <c r="L111"/>
    </row>
    <row r="112" spans="1:12" ht="12.75" customHeight="1">
      <c r="A112" s="14"/>
      <c r="B112" s="14"/>
      <c r="C112" s="14"/>
      <c r="D112" s="14"/>
      <c r="E112" s="14"/>
      <c r="F112" s="14"/>
      <c r="G112" s="14"/>
      <c r="H112"/>
      <c r="I112"/>
      <c r="J112"/>
      <c r="K112"/>
      <c r="L112"/>
    </row>
    <row r="113" spans="1:12" ht="12.75" customHeight="1">
      <c r="A113" s="165" t="s">
        <v>93</v>
      </c>
      <c r="B113" s="165"/>
      <c r="C113" s="165"/>
      <c r="D113" s="165"/>
      <c r="E113" s="165"/>
      <c r="F113" s="165"/>
      <c r="G113" s="165"/>
      <c r="H113"/>
      <c r="I113"/>
      <c r="J113"/>
      <c r="K113"/>
      <c r="L113"/>
    </row>
    <row r="114" spans="1:12" ht="14.25" customHeight="1">
      <c r="A114"/>
      <c r="B114" s="14"/>
      <c r="C114" s="14"/>
      <c r="D114" s="14"/>
      <c r="E114" s="14"/>
      <c r="F114" s="14"/>
      <c r="G114" s="14"/>
      <c r="H114"/>
      <c r="I114"/>
      <c r="J114"/>
      <c r="K114"/>
      <c r="L114"/>
    </row>
    <row r="115" spans="1:12" ht="14.25" customHeight="1">
      <c r="A115" s="52">
        <v>3</v>
      </c>
      <c r="B115" s="180" t="s">
        <v>94</v>
      </c>
      <c r="C115" s="180"/>
      <c r="D115" s="180"/>
      <c r="E115" s="180"/>
      <c r="F115" s="52" t="s">
        <v>49</v>
      </c>
      <c r="G115" s="52" t="s">
        <v>40</v>
      </c>
      <c r="H115"/>
      <c r="I115"/>
      <c r="J115"/>
      <c r="K115"/>
      <c r="L115"/>
    </row>
    <row r="116" spans="1:12" ht="14.25" customHeight="1">
      <c r="A116" s="5" t="s">
        <v>7</v>
      </c>
      <c r="B116" s="138" t="s">
        <v>95</v>
      </c>
      <c r="C116" s="138"/>
      <c r="D116" s="138"/>
      <c r="E116" s="138"/>
      <c r="F116" s="53">
        <v>4.1999999999999997E-3</v>
      </c>
      <c r="G116" s="54">
        <f>F48*F116</f>
        <v>4.0988639999999998</v>
      </c>
      <c r="H116"/>
      <c r="I116"/>
      <c r="J116"/>
      <c r="K116"/>
      <c r="L116"/>
    </row>
    <row r="117" spans="1:12" ht="12.75" customHeight="1">
      <c r="A117" s="5" t="s">
        <v>9</v>
      </c>
      <c r="B117" s="138" t="s">
        <v>96</v>
      </c>
      <c r="C117" s="138"/>
      <c r="D117" s="138"/>
      <c r="E117" s="138"/>
      <c r="F117" s="53">
        <v>2.9999999999999997E-4</v>
      </c>
      <c r="G117" s="54">
        <f>F48*F117</f>
        <v>0.29277599999999998</v>
      </c>
      <c r="H117"/>
      <c r="I117"/>
      <c r="J117"/>
      <c r="K117"/>
      <c r="L117"/>
    </row>
    <row r="118" spans="1:12" ht="24" customHeight="1">
      <c r="A118" s="5" t="s">
        <v>12</v>
      </c>
      <c r="B118" s="138" t="s">
        <v>97</v>
      </c>
      <c r="C118" s="138"/>
      <c r="D118" s="138"/>
      <c r="E118" s="138"/>
      <c r="F118" s="53">
        <v>0.05</v>
      </c>
      <c r="G118" s="54">
        <f>F48*F118</f>
        <v>48.795999999999999</v>
      </c>
      <c r="H118"/>
      <c r="I118"/>
      <c r="J118"/>
      <c r="K118"/>
      <c r="L118"/>
    </row>
    <row r="119" spans="1:12" ht="14.25" customHeight="1">
      <c r="A119" s="5" t="s">
        <v>15</v>
      </c>
      <c r="B119" s="138" t="s">
        <v>98</v>
      </c>
      <c r="C119" s="138"/>
      <c r="D119" s="138"/>
      <c r="E119" s="138"/>
      <c r="F119" s="53">
        <v>1.9400000000000001E-2</v>
      </c>
      <c r="G119" s="54">
        <f>F48*F119</f>
        <v>18.932848</v>
      </c>
      <c r="H119"/>
      <c r="I119"/>
      <c r="J119"/>
      <c r="K119"/>
      <c r="L119"/>
    </row>
    <row r="120" spans="1:12" ht="12.75" customHeight="1">
      <c r="A120" s="5" t="s">
        <v>66</v>
      </c>
      <c r="B120" s="138" t="s">
        <v>99</v>
      </c>
      <c r="C120" s="138"/>
      <c r="D120" s="138"/>
      <c r="E120" s="138"/>
      <c r="F120" s="53">
        <v>7.1999999999999998E-3</v>
      </c>
      <c r="G120" s="54">
        <f>F48*F120</f>
        <v>7.0266239999999991</v>
      </c>
      <c r="H120"/>
      <c r="I120" s="55"/>
      <c r="J120"/>
      <c r="K120"/>
      <c r="L120"/>
    </row>
    <row r="121" spans="1:12" ht="12.75" customHeight="1">
      <c r="A121" s="56"/>
      <c r="B121" s="175" t="s">
        <v>100</v>
      </c>
      <c r="C121" s="175"/>
      <c r="D121" s="175"/>
      <c r="E121" s="175"/>
      <c r="F121" s="57">
        <f>F116+F117+F118+F119+F120</f>
        <v>8.1099999999999992E-2</v>
      </c>
      <c r="G121" s="51">
        <f>SUM(G116:G120)</f>
        <v>79.147111999999993</v>
      </c>
      <c r="H121"/>
      <c r="I121"/>
      <c r="J121"/>
      <c r="K121"/>
      <c r="L121"/>
    </row>
    <row r="122" spans="1:12" ht="96.95" customHeight="1">
      <c r="A122" s="181" t="s">
        <v>101</v>
      </c>
      <c r="B122" s="181"/>
      <c r="C122" s="181"/>
      <c r="D122" s="181"/>
      <c r="E122" s="181"/>
      <c r="F122" s="181"/>
      <c r="G122" s="181"/>
      <c r="H122"/>
      <c r="I122"/>
      <c r="J122"/>
      <c r="K122"/>
      <c r="L122"/>
    </row>
    <row r="123" spans="1:12">
      <c r="A123" s="165" t="s">
        <v>102</v>
      </c>
      <c r="B123" s="165"/>
      <c r="C123" s="165"/>
      <c r="D123" s="165"/>
      <c r="E123" s="165"/>
      <c r="F123" s="165"/>
      <c r="G123" s="165"/>
      <c r="H123"/>
      <c r="I123"/>
      <c r="J123"/>
      <c r="K123"/>
      <c r="L123"/>
    </row>
    <row r="124" spans="1:12" ht="28.7" customHeight="1">
      <c r="A124" s="164" t="s">
        <v>103</v>
      </c>
      <c r="B124" s="164"/>
      <c r="C124" s="164"/>
      <c r="D124" s="164"/>
      <c r="E124" s="164"/>
      <c r="F124" s="164"/>
      <c r="G124" s="164"/>
      <c r="H124"/>
      <c r="I124"/>
      <c r="J124"/>
      <c r="K124"/>
      <c r="L124"/>
    </row>
    <row r="125" spans="1:12" ht="12.75" customHeight="1">
      <c r="A125" s="173" t="s">
        <v>104</v>
      </c>
      <c r="B125" s="173"/>
      <c r="C125" s="173"/>
      <c r="D125" s="173"/>
      <c r="E125" s="173"/>
      <c r="F125" s="173"/>
      <c r="G125" s="173"/>
      <c r="H125"/>
      <c r="I125"/>
      <c r="J125"/>
      <c r="K125"/>
      <c r="L125"/>
    </row>
    <row r="126" spans="1:12" ht="12.75" customHeight="1">
      <c r="A126" s="11"/>
      <c r="B126" s="11"/>
      <c r="C126" s="11"/>
      <c r="D126" s="11"/>
      <c r="E126" s="11"/>
      <c r="F126" s="11"/>
      <c r="G126" s="11"/>
      <c r="H126"/>
      <c r="I126"/>
      <c r="J126"/>
      <c r="K126"/>
      <c r="L126"/>
    </row>
    <row r="127" spans="1:12" ht="12.75" customHeight="1">
      <c r="A127" s="171" t="s">
        <v>105</v>
      </c>
      <c r="B127" s="171"/>
      <c r="C127" s="171"/>
      <c r="D127" s="171"/>
      <c r="E127" s="171"/>
      <c r="F127" s="171"/>
      <c r="G127" s="58">
        <f>F48+F111+G121</f>
        <v>1962.216473344</v>
      </c>
      <c r="H127"/>
      <c r="I127"/>
      <c r="J127"/>
      <c r="K127"/>
      <c r="L127"/>
    </row>
    <row r="128" spans="1:12">
      <c r="A128" s="59"/>
      <c r="B128" s="59"/>
      <c r="C128" s="59"/>
      <c r="D128" s="59"/>
      <c r="E128" s="59"/>
      <c r="F128" s="59"/>
      <c r="G128" s="59"/>
      <c r="H128"/>
      <c r="I128"/>
      <c r="J128"/>
      <c r="K128"/>
      <c r="L128"/>
    </row>
    <row r="129" spans="1:12">
      <c r="A129" s="182" t="s">
        <v>106</v>
      </c>
      <c r="B129" s="182"/>
      <c r="C129" s="182"/>
      <c r="D129" s="182"/>
      <c r="E129" s="182"/>
      <c r="F129" s="182"/>
      <c r="G129" s="182"/>
      <c r="H129"/>
      <c r="I129"/>
      <c r="J129"/>
      <c r="K129"/>
      <c r="L129"/>
    </row>
    <row r="130" spans="1:12">
      <c r="A130" s="59"/>
      <c r="B130" s="59"/>
      <c r="C130" s="59"/>
      <c r="D130" s="59"/>
      <c r="E130" s="59"/>
      <c r="F130" s="59"/>
      <c r="G130" s="59"/>
      <c r="H130"/>
      <c r="I130"/>
      <c r="J130"/>
      <c r="K130"/>
      <c r="L130"/>
    </row>
    <row r="131" spans="1:12" ht="12.75" customHeight="1">
      <c r="A131" s="52" t="s">
        <v>107</v>
      </c>
      <c r="B131" s="180" t="s">
        <v>108</v>
      </c>
      <c r="C131" s="180"/>
      <c r="D131" s="180"/>
      <c r="E131" s="180"/>
      <c r="F131" s="60" t="s">
        <v>49</v>
      </c>
      <c r="G131" s="52" t="s">
        <v>40</v>
      </c>
      <c r="H131"/>
      <c r="I131"/>
      <c r="J131"/>
      <c r="K131"/>
      <c r="L131"/>
    </row>
    <row r="132" spans="1:12" ht="12.75" customHeight="1">
      <c r="A132" s="5" t="s">
        <v>7</v>
      </c>
      <c r="B132" s="138" t="s">
        <v>109</v>
      </c>
      <c r="C132" s="138"/>
      <c r="D132" s="138"/>
      <c r="E132" s="138"/>
      <c r="F132" s="53">
        <v>8.3299999999999999E-2</v>
      </c>
      <c r="G132" s="54">
        <f>G127*F132</f>
        <v>163.45263222955521</v>
      </c>
      <c r="H132"/>
      <c r="I132"/>
      <c r="J132"/>
      <c r="K132"/>
      <c r="L132"/>
    </row>
    <row r="133" spans="1:12" ht="12.75" customHeight="1">
      <c r="A133" s="47" t="s">
        <v>9</v>
      </c>
      <c r="B133" s="183" t="s">
        <v>110</v>
      </c>
      <c r="C133" s="183"/>
      <c r="D133" s="183"/>
      <c r="E133" s="183"/>
      <c r="F133" s="61">
        <v>1.66E-2</v>
      </c>
      <c r="G133" s="49">
        <f>G127*F133</f>
        <v>32.5727934575104</v>
      </c>
      <c r="H133"/>
      <c r="I133"/>
      <c r="J133"/>
      <c r="K133"/>
      <c r="L133"/>
    </row>
    <row r="134" spans="1:12" ht="14.25" customHeight="1">
      <c r="A134" s="47" t="s">
        <v>12</v>
      </c>
      <c r="B134" s="183" t="s">
        <v>111</v>
      </c>
      <c r="C134" s="183"/>
      <c r="D134" s="183"/>
      <c r="E134" s="183"/>
      <c r="F134" s="61">
        <v>2.0000000000000001E-4</v>
      </c>
      <c r="G134" s="49">
        <f>G127*F134</f>
        <v>0.39244329466880001</v>
      </c>
      <c r="H134"/>
      <c r="I134"/>
      <c r="J134"/>
      <c r="K134"/>
      <c r="L134"/>
    </row>
    <row r="135" spans="1:12" ht="14.25" customHeight="1">
      <c r="A135" s="47" t="s">
        <v>15</v>
      </c>
      <c r="B135" s="183" t="s">
        <v>112</v>
      </c>
      <c r="C135" s="183"/>
      <c r="D135" s="183"/>
      <c r="E135" s="183"/>
      <c r="F135" s="61">
        <v>2.9999999999999997E-4</v>
      </c>
      <c r="G135" s="49">
        <f>G127*F135</f>
        <v>0.58866494200319996</v>
      </c>
      <c r="H135"/>
      <c r="I135"/>
      <c r="J135"/>
      <c r="K135"/>
      <c r="L135"/>
    </row>
    <row r="136" spans="1:12" ht="12.75" customHeight="1">
      <c r="A136" s="47" t="s">
        <v>66</v>
      </c>
      <c r="B136" s="183" t="s">
        <v>113</v>
      </c>
      <c r="C136" s="183"/>
      <c r="D136" s="183"/>
      <c r="E136" s="183"/>
      <c r="F136" s="61">
        <v>2.8E-3</v>
      </c>
      <c r="G136" s="49">
        <f>G127*F136</f>
        <v>5.4942061253632</v>
      </c>
      <c r="H136"/>
      <c r="I136"/>
      <c r="J136"/>
      <c r="K136"/>
      <c r="L136"/>
    </row>
    <row r="137" spans="1:12" ht="12.75" customHeight="1">
      <c r="A137" s="47" t="s">
        <v>68</v>
      </c>
      <c r="B137" s="183" t="s">
        <v>114</v>
      </c>
      <c r="C137" s="183"/>
      <c r="D137" s="183"/>
      <c r="E137" s="183"/>
      <c r="F137" s="61">
        <v>0</v>
      </c>
      <c r="G137" s="49">
        <f>G127*F137</f>
        <v>0</v>
      </c>
      <c r="H137"/>
      <c r="I137"/>
      <c r="J137"/>
      <c r="K137"/>
      <c r="L137"/>
    </row>
    <row r="138" spans="1:12" ht="14.25" customHeight="1">
      <c r="A138" s="56"/>
      <c r="B138" s="175" t="s">
        <v>100</v>
      </c>
      <c r="C138" s="175"/>
      <c r="D138" s="175"/>
      <c r="E138" s="175"/>
      <c r="F138" s="57">
        <f>F132+F133+F134+F135+F136+F137</f>
        <v>0.1032</v>
      </c>
      <c r="G138" s="51">
        <f>G132+G133+G134+G135+G136+G137</f>
        <v>202.50074004910078</v>
      </c>
      <c r="H138"/>
      <c r="I138"/>
      <c r="J138"/>
      <c r="K138"/>
      <c r="L138"/>
    </row>
    <row r="139" spans="1:12" ht="14.25" customHeight="1">
      <c r="A139"/>
      <c r="B139"/>
      <c r="C139"/>
      <c r="D139"/>
      <c r="E139"/>
      <c r="F139"/>
      <c r="G139"/>
      <c r="H139"/>
      <c r="I139"/>
      <c r="J139"/>
      <c r="K139"/>
      <c r="L139"/>
    </row>
    <row r="140" spans="1:12" ht="14.25" customHeight="1">
      <c r="A140" s="164" t="s">
        <v>115</v>
      </c>
      <c r="B140" s="164"/>
      <c r="C140" s="164"/>
      <c r="D140" s="164"/>
      <c r="E140" s="164"/>
      <c r="F140" s="164"/>
      <c r="G140" s="164"/>
      <c r="H140"/>
      <c r="I140"/>
      <c r="J140"/>
      <c r="K140"/>
      <c r="L140"/>
    </row>
    <row r="141" spans="1:12" ht="14.25" customHeight="1">
      <c r="A141" s="164"/>
      <c r="B141" s="164"/>
      <c r="C141" s="164"/>
      <c r="D141" s="164"/>
      <c r="E141" s="164"/>
      <c r="F141" s="164"/>
      <c r="G141" s="164"/>
      <c r="H141"/>
      <c r="I141"/>
      <c r="J141"/>
      <c r="K141"/>
      <c r="L141"/>
    </row>
    <row r="142" spans="1:12" ht="14.25" customHeight="1">
      <c r="A142"/>
      <c r="B142"/>
      <c r="C142"/>
      <c r="D142"/>
      <c r="E142"/>
      <c r="F142"/>
      <c r="G142"/>
      <c r="H142"/>
      <c r="I142"/>
      <c r="J142"/>
      <c r="K142"/>
      <c r="L142"/>
    </row>
    <row r="143" spans="1:12" ht="14.25" customHeight="1">
      <c r="A143" s="182" t="s">
        <v>116</v>
      </c>
      <c r="B143" s="182"/>
      <c r="C143" s="182"/>
      <c r="D143" s="182"/>
      <c r="E143" s="182"/>
      <c r="F143" s="182"/>
      <c r="G143" s="182"/>
      <c r="H143"/>
      <c r="I143"/>
      <c r="J143"/>
      <c r="K143"/>
      <c r="L143"/>
    </row>
    <row r="144" spans="1:12" ht="14.25" customHeight="1">
      <c r="A144" s="59"/>
      <c r="B144" s="59"/>
      <c r="C144" s="59"/>
      <c r="D144" s="59"/>
      <c r="E144" s="59"/>
      <c r="F144" s="59"/>
      <c r="G144" s="59"/>
      <c r="H144"/>
      <c r="I144"/>
      <c r="J144"/>
      <c r="K144"/>
      <c r="L144"/>
    </row>
    <row r="145" spans="1:12" ht="14.25" customHeight="1">
      <c r="A145" s="52" t="s">
        <v>117</v>
      </c>
      <c r="B145" s="180" t="s">
        <v>118</v>
      </c>
      <c r="C145" s="180"/>
      <c r="D145" s="180"/>
      <c r="E145" s="180"/>
      <c r="F145" s="60" t="s">
        <v>49</v>
      </c>
      <c r="G145" s="52" t="s">
        <v>40</v>
      </c>
      <c r="H145"/>
      <c r="I145"/>
      <c r="J145"/>
      <c r="K145"/>
      <c r="L145"/>
    </row>
    <row r="146" spans="1:12" ht="14.25" customHeight="1">
      <c r="A146" s="47" t="s">
        <v>7</v>
      </c>
      <c r="B146" s="183" t="s">
        <v>119</v>
      </c>
      <c r="C146" s="183"/>
      <c r="D146" s="183"/>
      <c r="E146" s="183"/>
      <c r="F146" s="61">
        <v>0</v>
      </c>
      <c r="G146" s="49">
        <f>G127*F146</f>
        <v>0</v>
      </c>
      <c r="H146"/>
      <c r="I146"/>
      <c r="J146"/>
      <c r="K146"/>
      <c r="L146"/>
    </row>
    <row r="147" spans="1:12" ht="14.25" customHeight="1">
      <c r="A147" s="142" t="s">
        <v>52</v>
      </c>
      <c r="B147" s="142"/>
      <c r="C147" s="142"/>
      <c r="D147" s="142"/>
      <c r="E147" s="142"/>
      <c r="F147" s="57">
        <v>0</v>
      </c>
      <c r="G147" s="51">
        <f>G146</f>
        <v>0</v>
      </c>
      <c r="H147"/>
      <c r="I147"/>
      <c r="J147"/>
      <c r="K147"/>
      <c r="L147"/>
    </row>
    <row r="148" spans="1:12" ht="14.25" customHeight="1">
      <c r="A148" s="62"/>
      <c r="B148" s="3"/>
      <c r="C148" s="3"/>
      <c r="D148" s="3"/>
      <c r="E148" s="3"/>
      <c r="F148" s="63"/>
      <c r="G148" s="64"/>
      <c r="H148"/>
      <c r="I148"/>
      <c r="J148"/>
      <c r="K148"/>
      <c r="L148"/>
    </row>
    <row r="149" spans="1:12" ht="14.25" customHeight="1">
      <c r="A149" s="164" t="s">
        <v>120</v>
      </c>
      <c r="B149" s="164"/>
      <c r="C149" s="164"/>
      <c r="D149" s="164"/>
      <c r="E149" s="164"/>
      <c r="F149" s="164"/>
      <c r="G149" s="164"/>
      <c r="H149"/>
      <c r="I149"/>
      <c r="J149"/>
      <c r="K149"/>
      <c r="L149"/>
    </row>
    <row r="150" spans="1:12" ht="14.25" customHeight="1">
      <c r="A150" s="164"/>
      <c r="B150" s="164"/>
      <c r="C150" s="164"/>
      <c r="D150" s="164"/>
      <c r="E150" s="164"/>
      <c r="F150" s="164"/>
      <c r="G150" s="164"/>
      <c r="H150"/>
      <c r="I150"/>
      <c r="J150"/>
      <c r="K150"/>
      <c r="L150"/>
    </row>
    <row r="151" spans="1:12" ht="14.25" customHeight="1">
      <c r="A151" s="62"/>
      <c r="B151" s="3"/>
      <c r="C151" s="3"/>
      <c r="D151" s="3"/>
      <c r="E151" s="3"/>
      <c r="F151" s="63"/>
      <c r="G151" s="64"/>
      <c r="H151"/>
      <c r="I151"/>
      <c r="J151"/>
      <c r="K151"/>
      <c r="L151"/>
    </row>
    <row r="152" spans="1:12" ht="14.25" customHeight="1">
      <c r="A152" s="146" t="s">
        <v>121</v>
      </c>
      <c r="B152" s="146"/>
      <c r="C152" s="146"/>
      <c r="D152" s="146"/>
      <c r="E152" s="146"/>
      <c r="F152" s="146"/>
      <c r="G152" s="146"/>
      <c r="H152"/>
      <c r="I152"/>
      <c r="J152"/>
      <c r="K152"/>
      <c r="L152"/>
    </row>
    <row r="153" spans="1:12" ht="14.25" customHeight="1">
      <c r="A153" s="184"/>
      <c r="B153" s="184"/>
      <c r="C153" s="184"/>
      <c r="D153" s="184"/>
      <c r="E153" s="184"/>
      <c r="F153" s="184"/>
      <c r="G153" s="184"/>
      <c r="H153"/>
      <c r="I153"/>
      <c r="J153"/>
      <c r="K153"/>
      <c r="L153"/>
    </row>
    <row r="154" spans="1:12" ht="14.25" customHeight="1">
      <c r="A154" s="52">
        <v>4</v>
      </c>
      <c r="B154" s="131" t="s">
        <v>122</v>
      </c>
      <c r="C154" s="131"/>
      <c r="D154" s="131"/>
      <c r="E154" s="131"/>
      <c r="F154" s="8" t="s">
        <v>49</v>
      </c>
      <c r="G154" s="52" t="s">
        <v>40</v>
      </c>
      <c r="H154"/>
      <c r="I154"/>
      <c r="J154"/>
      <c r="K154"/>
      <c r="L154"/>
    </row>
    <row r="155" spans="1:12" ht="14.25" customHeight="1">
      <c r="A155" s="47" t="s">
        <v>107</v>
      </c>
      <c r="B155" s="183" t="s">
        <v>108</v>
      </c>
      <c r="C155" s="183"/>
      <c r="D155" s="183"/>
      <c r="E155" s="183"/>
      <c r="F155" s="61">
        <v>0.1032</v>
      </c>
      <c r="G155" s="49">
        <f>G138</f>
        <v>202.50074004910078</v>
      </c>
      <c r="H155"/>
      <c r="I155"/>
      <c r="J155"/>
      <c r="K155"/>
      <c r="L155"/>
    </row>
    <row r="156" spans="1:12" ht="14.25" customHeight="1">
      <c r="A156" s="47" t="s">
        <v>117</v>
      </c>
      <c r="B156" s="183" t="s">
        <v>118</v>
      </c>
      <c r="C156" s="183"/>
      <c r="D156" s="183"/>
      <c r="E156" s="183"/>
      <c r="F156" s="61">
        <v>0</v>
      </c>
      <c r="G156" s="49">
        <f>G147</f>
        <v>0</v>
      </c>
      <c r="H156"/>
      <c r="I156"/>
      <c r="J156"/>
      <c r="K156"/>
      <c r="L156"/>
    </row>
    <row r="157" spans="1:12" ht="12.75" customHeight="1">
      <c r="A157" s="56"/>
      <c r="B157" s="175" t="s">
        <v>100</v>
      </c>
      <c r="C157" s="175"/>
      <c r="D157" s="175"/>
      <c r="E157" s="175"/>
      <c r="F157" s="57">
        <f>F155+F156</f>
        <v>0.1032</v>
      </c>
      <c r="G157" s="51">
        <f>G155+G156</f>
        <v>202.50074004910078</v>
      </c>
      <c r="H157"/>
      <c r="I157"/>
      <c r="J157"/>
      <c r="K157"/>
      <c r="L157"/>
    </row>
    <row r="158" spans="1:12" ht="12.75" customHeight="1">
      <c r="A158"/>
      <c r="B158"/>
      <c r="C158"/>
      <c r="D158"/>
      <c r="E158"/>
      <c r="F158"/>
      <c r="G158"/>
      <c r="H158"/>
      <c r="I158"/>
      <c r="J158"/>
      <c r="K158"/>
      <c r="L158"/>
    </row>
    <row r="159" spans="1:12" ht="12.75" customHeight="1">
      <c r="A159" s="165" t="s">
        <v>123</v>
      </c>
      <c r="B159" s="165"/>
      <c r="C159" s="165"/>
      <c r="D159" s="165"/>
      <c r="E159" s="165"/>
      <c r="F159" s="165"/>
      <c r="G159" s="165"/>
      <c r="H159"/>
      <c r="I159"/>
      <c r="J159"/>
      <c r="K159"/>
      <c r="L159"/>
    </row>
    <row r="160" spans="1:12" ht="12.75" customHeight="1">
      <c r="A160"/>
      <c r="B160"/>
      <c r="C160"/>
      <c r="D160"/>
      <c r="E160"/>
      <c r="F160"/>
      <c r="G160"/>
      <c r="H160"/>
      <c r="I160"/>
      <c r="J160"/>
      <c r="K160"/>
      <c r="L160"/>
    </row>
    <row r="161" spans="1:12" ht="12.75" customHeight="1">
      <c r="A161" s="8">
        <v>5</v>
      </c>
      <c r="B161" s="142" t="s">
        <v>124</v>
      </c>
      <c r="C161" s="142"/>
      <c r="D161" s="142"/>
      <c r="E161" s="142"/>
      <c r="F161" s="142" t="s">
        <v>40</v>
      </c>
      <c r="G161" s="142"/>
      <c r="H161"/>
      <c r="I161"/>
      <c r="J161"/>
      <c r="K161"/>
      <c r="L161"/>
    </row>
    <row r="162" spans="1:12" ht="12.75" customHeight="1">
      <c r="A162" s="5" t="s">
        <v>7</v>
      </c>
      <c r="B162" s="138" t="s">
        <v>125</v>
      </c>
      <c r="C162" s="138"/>
      <c r="D162" s="138"/>
      <c r="E162" s="138"/>
      <c r="F162" s="185">
        <v>26.37</v>
      </c>
      <c r="G162" s="185">
        <f>SUM(F162:F162)</f>
        <v>26.37</v>
      </c>
      <c r="H162"/>
      <c r="I162"/>
      <c r="J162"/>
      <c r="K162"/>
      <c r="L162"/>
    </row>
    <row r="163" spans="1:12" ht="12.75" customHeight="1">
      <c r="A163" s="5" t="s">
        <v>9</v>
      </c>
      <c r="B163" s="138" t="s">
        <v>126</v>
      </c>
      <c r="C163" s="138"/>
      <c r="D163" s="138"/>
      <c r="E163" s="138"/>
      <c r="F163" s="185">
        <v>259.42</v>
      </c>
      <c r="G163" s="185">
        <f>SUM(F163:F163)</f>
        <v>259.42</v>
      </c>
      <c r="H163"/>
      <c r="I163"/>
      <c r="J163"/>
      <c r="K163"/>
      <c r="L163"/>
    </row>
    <row r="164" spans="1:12" ht="12.75" customHeight="1">
      <c r="A164" s="5" t="s">
        <v>12</v>
      </c>
      <c r="B164" s="186" t="s">
        <v>127</v>
      </c>
      <c r="C164" s="186"/>
      <c r="D164" s="186"/>
      <c r="E164" s="186"/>
      <c r="F164" s="185">
        <v>10.83</v>
      </c>
      <c r="G164" s="185">
        <f>SUM(F164:F164)</f>
        <v>10.83</v>
      </c>
      <c r="H164"/>
      <c r="I164"/>
      <c r="J164"/>
      <c r="K164"/>
      <c r="L164"/>
    </row>
    <row r="165" spans="1:12" ht="12.75" customHeight="1">
      <c r="A165" s="5" t="s">
        <v>15</v>
      </c>
      <c r="B165" s="186" t="s">
        <v>128</v>
      </c>
      <c r="C165" s="186"/>
      <c r="D165" s="186"/>
      <c r="E165" s="186"/>
      <c r="F165" s="185">
        <v>39.24</v>
      </c>
      <c r="G165" s="185">
        <f>SUM(F165:F165)</f>
        <v>39.24</v>
      </c>
      <c r="H165"/>
      <c r="I165"/>
      <c r="J165"/>
      <c r="K165"/>
      <c r="L165"/>
    </row>
    <row r="166" spans="1:12" ht="12.75" customHeight="1">
      <c r="A166" s="65"/>
      <c r="B166" s="142" t="s">
        <v>42</v>
      </c>
      <c r="C166" s="142"/>
      <c r="D166" s="142"/>
      <c r="E166" s="142"/>
      <c r="F166" s="187">
        <v>335.86</v>
      </c>
      <c r="G166" s="187">
        <f>SUM(F166:F166)</f>
        <v>335.86</v>
      </c>
      <c r="H166"/>
      <c r="I166"/>
      <c r="J166"/>
      <c r="K166"/>
      <c r="L166"/>
    </row>
    <row r="167" spans="1:12" ht="12.75" customHeight="1">
      <c r="A167"/>
      <c r="B167"/>
      <c r="C167"/>
      <c r="D167"/>
      <c r="E167"/>
      <c r="F167"/>
      <c r="G167"/>
      <c r="H167"/>
      <c r="I167"/>
      <c r="J167"/>
      <c r="K167"/>
      <c r="L167"/>
    </row>
    <row r="168" spans="1:12" ht="12.75" customHeight="1">
      <c r="A168" s="173" t="s">
        <v>129</v>
      </c>
      <c r="B168" s="173"/>
      <c r="C168" s="173"/>
      <c r="D168" s="173"/>
      <c r="E168" s="173"/>
      <c r="F168" s="173"/>
      <c r="G168" s="173"/>
      <c r="H168"/>
      <c r="I168"/>
      <c r="J168"/>
      <c r="K168"/>
      <c r="L168"/>
    </row>
    <row r="169" spans="1:12" ht="12.75" customHeight="1">
      <c r="A169" s="66"/>
      <c r="B169"/>
      <c r="C169"/>
      <c r="D169"/>
      <c r="E169"/>
      <c r="F169"/>
      <c r="G169"/>
      <c r="H169"/>
      <c r="I169"/>
      <c r="J169"/>
      <c r="K169"/>
      <c r="L169"/>
    </row>
    <row r="170" spans="1:12" ht="12.75" customHeight="1">
      <c r="A170" s="188" t="s">
        <v>130</v>
      </c>
      <c r="B170" s="188"/>
      <c r="C170" s="188"/>
      <c r="D170" s="188"/>
      <c r="E170" s="188"/>
      <c r="F170" s="188"/>
      <c r="G170" s="188"/>
      <c r="H170"/>
      <c r="I170"/>
      <c r="J170"/>
      <c r="K170"/>
      <c r="L170"/>
    </row>
    <row r="171" spans="1:12" ht="12.75" customHeight="1">
      <c r="A171" s="67"/>
      <c r="B171" s="67"/>
      <c r="C171" s="67"/>
      <c r="D171" s="67"/>
      <c r="E171" s="67"/>
      <c r="F171" s="67"/>
      <c r="G171" s="67"/>
      <c r="H171"/>
      <c r="I171"/>
      <c r="J171"/>
      <c r="K171"/>
      <c r="L171"/>
    </row>
    <row r="172" spans="1:12" ht="12.75" customHeight="1">
      <c r="A172" s="171" t="s">
        <v>131</v>
      </c>
      <c r="B172" s="171"/>
      <c r="C172" s="171"/>
      <c r="D172" s="171"/>
      <c r="E172" s="171"/>
      <c r="F172" s="171"/>
      <c r="G172" s="68">
        <f>F194</f>
        <v>2500.5772133931009</v>
      </c>
      <c r="H172"/>
      <c r="I172"/>
      <c r="J172"/>
      <c r="K172"/>
      <c r="L172"/>
    </row>
    <row r="173" spans="1:12">
      <c r="A173"/>
      <c r="B173" s="2"/>
      <c r="C173" s="2"/>
      <c r="D173" s="2"/>
      <c r="E173" s="2"/>
      <c r="F173" s="2"/>
      <c r="G173" s="69">
        <f>G172+G175</f>
        <v>2525.5829855270317</v>
      </c>
      <c r="H173"/>
      <c r="I173"/>
      <c r="J173"/>
      <c r="K173"/>
      <c r="L173"/>
    </row>
    <row r="174" spans="1:12" ht="12.75" customHeight="1">
      <c r="A174" s="8">
        <v>6</v>
      </c>
      <c r="B174" s="142" t="s">
        <v>132</v>
      </c>
      <c r="C174" s="142"/>
      <c r="D174" s="142"/>
      <c r="E174" s="142"/>
      <c r="F174" s="8" t="s">
        <v>49</v>
      </c>
      <c r="G174" s="8" t="s">
        <v>40</v>
      </c>
      <c r="H174"/>
      <c r="I174"/>
      <c r="J174"/>
      <c r="K174"/>
      <c r="L174"/>
    </row>
    <row r="175" spans="1:12" ht="12.75" customHeight="1">
      <c r="A175" s="5" t="s">
        <v>7</v>
      </c>
      <c r="B175" s="138" t="s">
        <v>133</v>
      </c>
      <c r="C175" s="138"/>
      <c r="D175" s="138"/>
      <c r="E175" s="138"/>
      <c r="F175" s="53">
        <v>0.01</v>
      </c>
      <c r="G175" s="54">
        <f>G172*F175</f>
        <v>25.005772133931011</v>
      </c>
      <c r="H175" s="70"/>
      <c r="I175"/>
      <c r="J175"/>
      <c r="K175"/>
      <c r="L175"/>
    </row>
    <row r="176" spans="1:12" ht="12.75" customHeight="1">
      <c r="A176" s="5" t="s">
        <v>9</v>
      </c>
      <c r="B176" s="138" t="s">
        <v>134</v>
      </c>
      <c r="C176" s="138"/>
      <c r="D176" s="138"/>
      <c r="E176" s="138"/>
      <c r="F176" s="53">
        <v>0.01</v>
      </c>
      <c r="G176" s="54">
        <f>G173*F176</f>
        <v>25.255829855270317</v>
      </c>
      <c r="H176" s="71">
        <f>G173+G176</f>
        <v>2550.8388153823021</v>
      </c>
      <c r="I176" s="72"/>
      <c r="J176"/>
      <c r="K176"/>
      <c r="L176"/>
    </row>
    <row r="177" spans="1:12" ht="14.25" customHeight="1">
      <c r="A177" s="5" t="s">
        <v>12</v>
      </c>
      <c r="B177" s="138" t="s">
        <v>135</v>
      </c>
      <c r="C177" s="138"/>
      <c r="D177" s="138"/>
      <c r="E177" s="138"/>
      <c r="F177" s="53"/>
      <c r="G177" s="54"/>
      <c r="H177"/>
      <c r="I177" s="72"/>
      <c r="J177"/>
      <c r="K177"/>
      <c r="L177"/>
    </row>
    <row r="178" spans="1:12" ht="12.75" customHeight="1">
      <c r="A178" s="5"/>
      <c r="B178" s="138" t="s">
        <v>136</v>
      </c>
      <c r="C178" s="138"/>
      <c r="D178" s="138"/>
      <c r="E178" s="138"/>
      <c r="F178" s="53">
        <v>0.03</v>
      </c>
      <c r="G178" s="54">
        <v>83.77</v>
      </c>
      <c r="H178" s="70"/>
      <c r="J178"/>
      <c r="K178"/>
      <c r="L178"/>
    </row>
    <row r="179" spans="1:12" ht="14.25" customHeight="1">
      <c r="A179" s="5"/>
      <c r="B179" s="138" t="s">
        <v>137</v>
      </c>
      <c r="C179" s="138"/>
      <c r="D179" s="138"/>
      <c r="E179" s="138"/>
      <c r="F179" s="53">
        <v>6.4999999999999997E-3</v>
      </c>
      <c r="G179" s="54">
        <v>18.149999999999999</v>
      </c>
      <c r="J179"/>
      <c r="K179"/>
      <c r="L179"/>
    </row>
    <row r="180" spans="1:12" ht="14.25" customHeight="1">
      <c r="A180" s="5"/>
      <c r="B180" s="138" t="s">
        <v>138</v>
      </c>
      <c r="C180" s="138"/>
      <c r="D180" s="138"/>
      <c r="E180" s="138"/>
      <c r="F180" s="53">
        <v>0.05</v>
      </c>
      <c r="G180" s="54">
        <v>139.62</v>
      </c>
      <c r="J180"/>
      <c r="K180"/>
      <c r="L180"/>
    </row>
    <row r="181" spans="1:12" ht="14.25" customHeight="1">
      <c r="A181" s="73"/>
      <c r="B181" s="175" t="s">
        <v>42</v>
      </c>
      <c r="C181" s="175"/>
      <c r="D181" s="175"/>
      <c r="E181" s="175"/>
      <c r="F181" s="73"/>
      <c r="G181" s="51">
        <v>291.81</v>
      </c>
      <c r="J181"/>
      <c r="K181"/>
      <c r="L181"/>
    </row>
    <row r="182" spans="1:12" ht="14.25" customHeight="1">
      <c r="A182"/>
      <c r="B182"/>
      <c r="C182"/>
      <c r="D182"/>
      <c r="E182"/>
      <c r="F182"/>
      <c r="G182"/>
      <c r="J182"/>
      <c r="K182"/>
      <c r="L182"/>
    </row>
    <row r="183" spans="1:12" ht="14.25" customHeight="1">
      <c r="A183" s="148" t="s">
        <v>139</v>
      </c>
      <c r="B183" s="148"/>
      <c r="C183" s="148"/>
      <c r="D183" s="148"/>
      <c r="E183" s="148"/>
      <c r="F183" s="148"/>
      <c r="G183" s="148"/>
      <c r="J183"/>
      <c r="K183"/>
      <c r="L183"/>
    </row>
    <row r="184" spans="1:12" ht="14.25" customHeight="1">
      <c r="A184" s="148" t="s">
        <v>140</v>
      </c>
      <c r="B184" s="148"/>
      <c r="C184" s="148"/>
      <c r="D184" s="148"/>
      <c r="E184" s="148"/>
      <c r="F184" s="148"/>
      <c r="G184" s="148"/>
      <c r="J184"/>
      <c r="K184"/>
      <c r="L184"/>
    </row>
    <row r="185" spans="1:12" ht="14.25" customHeight="1">
      <c r="A185" s="15"/>
      <c r="B185" s="2"/>
      <c r="C185" s="2"/>
      <c r="D185" s="2"/>
      <c r="E185" s="2"/>
      <c r="F185" s="2"/>
      <c r="G185" s="2"/>
      <c r="J185"/>
      <c r="K185"/>
      <c r="L185"/>
    </row>
    <row r="186" spans="1:12" ht="14.25" customHeight="1">
      <c r="A186" s="146" t="s">
        <v>141</v>
      </c>
      <c r="B186" s="146"/>
      <c r="C186" s="146"/>
      <c r="D186" s="146"/>
      <c r="E186" s="146"/>
      <c r="F186" s="146"/>
      <c r="G186" s="146"/>
      <c r="J186"/>
      <c r="K186"/>
      <c r="L186"/>
    </row>
    <row r="187" spans="1:12" ht="14.25" customHeight="1">
      <c r="A187" s="14"/>
      <c r="B187" s="14"/>
      <c r="C187" s="14"/>
      <c r="D187" s="14"/>
      <c r="E187" s="14"/>
      <c r="F187" s="14"/>
      <c r="G187" s="14"/>
      <c r="J187"/>
      <c r="K187"/>
      <c r="L187"/>
    </row>
    <row r="188" spans="1:12" ht="12.75" customHeight="1">
      <c r="A188" s="65"/>
      <c r="B188" s="142" t="s">
        <v>142</v>
      </c>
      <c r="C188" s="142"/>
      <c r="D188" s="142"/>
      <c r="E188" s="142"/>
      <c r="F188" s="142" t="s">
        <v>143</v>
      </c>
      <c r="G188" s="142"/>
      <c r="J188"/>
      <c r="K188"/>
      <c r="L188"/>
    </row>
    <row r="189" spans="1:12" ht="14.25" customHeight="1">
      <c r="A189" s="5" t="s">
        <v>7</v>
      </c>
      <c r="B189" s="138" t="s">
        <v>144</v>
      </c>
      <c r="C189" s="138"/>
      <c r="D189" s="138"/>
      <c r="E189" s="138"/>
      <c r="F189" s="189">
        <f>F48</f>
        <v>975.92</v>
      </c>
      <c r="G189" s="189"/>
      <c r="J189"/>
      <c r="K189"/>
      <c r="L189"/>
    </row>
    <row r="190" spans="1:12" ht="14.25" customHeight="1">
      <c r="A190" s="5" t="s">
        <v>9</v>
      </c>
      <c r="B190" s="138" t="s">
        <v>145</v>
      </c>
      <c r="C190" s="138"/>
      <c r="D190" s="138"/>
      <c r="E190" s="138"/>
      <c r="F190" s="189">
        <f>F111</f>
        <v>907.149361344</v>
      </c>
      <c r="G190" s="189"/>
      <c r="J190"/>
      <c r="K190" s="74"/>
      <c r="L190" s="74"/>
    </row>
    <row r="191" spans="1:12" ht="12.75" customHeight="1">
      <c r="A191" s="5" t="s">
        <v>12</v>
      </c>
      <c r="B191" s="138" t="s">
        <v>146</v>
      </c>
      <c r="C191" s="138"/>
      <c r="D191" s="138"/>
      <c r="E191" s="138"/>
      <c r="F191" s="189">
        <f>G121</f>
        <v>79.147111999999993</v>
      </c>
      <c r="G191" s="189"/>
      <c r="J191"/>
      <c r="K191"/>
    </row>
    <row r="192" spans="1:12" ht="14.25" customHeight="1">
      <c r="A192" s="5" t="s">
        <v>15</v>
      </c>
      <c r="B192" s="138" t="s">
        <v>147</v>
      </c>
      <c r="C192" s="138"/>
      <c r="D192" s="138"/>
      <c r="E192" s="138"/>
      <c r="F192" s="189">
        <f>G157</f>
        <v>202.50074004910078</v>
      </c>
      <c r="G192" s="189"/>
      <c r="J192"/>
      <c r="K192"/>
    </row>
    <row r="193" spans="1:11" ht="14.25" customHeight="1">
      <c r="A193" s="5" t="s">
        <v>66</v>
      </c>
      <c r="B193" s="138" t="s">
        <v>148</v>
      </c>
      <c r="C193" s="138"/>
      <c r="D193" s="138"/>
      <c r="E193" s="138"/>
      <c r="F193" s="189">
        <f>F166</f>
        <v>335.86</v>
      </c>
      <c r="G193" s="189"/>
      <c r="J193" s="75"/>
      <c r="K193"/>
    </row>
    <row r="194" spans="1:11" ht="14.25" customHeight="1">
      <c r="A194" s="143" t="s">
        <v>149</v>
      </c>
      <c r="B194" s="143"/>
      <c r="C194" s="143"/>
      <c r="D194" s="143"/>
      <c r="E194" s="143"/>
      <c r="F194" s="189">
        <f>F189+F190+F191+F192+F193</f>
        <v>2500.5772133931009</v>
      </c>
      <c r="G194" s="189"/>
      <c r="K194"/>
    </row>
    <row r="195" spans="1:11" ht="14.25" customHeight="1">
      <c r="A195" s="5" t="s">
        <v>68</v>
      </c>
      <c r="B195" s="138" t="s">
        <v>150</v>
      </c>
      <c r="C195" s="138"/>
      <c r="D195" s="138"/>
      <c r="E195" s="138"/>
      <c r="F195" s="189">
        <f>G181</f>
        <v>291.81</v>
      </c>
      <c r="G195" s="189"/>
      <c r="K195"/>
    </row>
    <row r="196" spans="1:11" ht="14.25" customHeight="1">
      <c r="A196" s="142" t="s">
        <v>151</v>
      </c>
      <c r="B196" s="142"/>
      <c r="C196" s="142"/>
      <c r="D196" s="142"/>
      <c r="E196" s="142"/>
      <c r="F196" s="187">
        <f>F194+F195</f>
        <v>2792.3872133931009</v>
      </c>
      <c r="G196" s="187"/>
      <c r="K196"/>
    </row>
    <row r="197" spans="1:11" ht="14.25" customHeight="1">
      <c r="A197" s="76"/>
      <c r="B197" s="76"/>
      <c r="C197" s="76"/>
      <c r="D197" s="76"/>
      <c r="E197" s="76"/>
      <c r="F197" s="76"/>
      <c r="G197" s="76"/>
      <c r="K197" s="75"/>
    </row>
    <row r="198" spans="1:11" ht="12.75" customHeight="1">
      <c r="A198" s="146" t="s">
        <v>152</v>
      </c>
      <c r="B198" s="146"/>
      <c r="C198" s="146"/>
      <c r="D198" s="146"/>
      <c r="E198" s="146"/>
      <c r="F198" s="146"/>
      <c r="G198" s="146"/>
      <c r="K198"/>
    </row>
    <row r="199" spans="1:11" ht="14.25" customHeight="1">
      <c r="A199"/>
      <c r="B199"/>
      <c r="C199"/>
      <c r="D199"/>
      <c r="E199"/>
      <c r="F199"/>
      <c r="G199"/>
      <c r="K199"/>
    </row>
    <row r="200" spans="1:11" ht="43.7" customHeight="1">
      <c r="A200" s="142" t="s">
        <v>153</v>
      </c>
      <c r="B200" s="142"/>
      <c r="C200" s="8" t="s">
        <v>154</v>
      </c>
      <c r="D200" s="8" t="s">
        <v>155</v>
      </c>
      <c r="E200" s="8" t="s">
        <v>156</v>
      </c>
      <c r="F200" s="8" t="s">
        <v>157</v>
      </c>
      <c r="G200" s="8" t="s">
        <v>158</v>
      </c>
      <c r="K200"/>
    </row>
    <row r="201" spans="1:11" ht="25.5">
      <c r="A201" s="5" t="s">
        <v>159</v>
      </c>
      <c r="B201" s="6" t="s">
        <v>160</v>
      </c>
      <c r="C201" s="77">
        <f>F196</f>
        <v>2792.3872133931009</v>
      </c>
      <c r="D201" s="5">
        <v>1</v>
      </c>
      <c r="E201" s="77">
        <f>C201*D201</f>
        <v>2792.3872133931009</v>
      </c>
      <c r="F201" s="78">
        <v>8</v>
      </c>
      <c r="G201" s="79">
        <v>22339.119999999999</v>
      </c>
      <c r="K201" s="75"/>
    </row>
    <row r="202" spans="1:11" ht="14.25" customHeight="1">
      <c r="A202" s="142" t="s">
        <v>161</v>
      </c>
      <c r="B202" s="142"/>
      <c r="C202" s="142"/>
      <c r="D202" s="142"/>
      <c r="E202" s="142"/>
      <c r="F202" s="142"/>
      <c r="G202" s="80">
        <f>G201</f>
        <v>22339.119999999999</v>
      </c>
      <c r="K202" s="75"/>
    </row>
    <row r="203" spans="1:11">
      <c r="A203"/>
      <c r="B203"/>
      <c r="C203"/>
      <c r="D203"/>
      <c r="E203"/>
      <c r="F203"/>
      <c r="G203"/>
    </row>
    <row r="204" spans="1:11" ht="15">
      <c r="A204" s="194" t="s">
        <v>162</v>
      </c>
      <c r="B204" s="194"/>
      <c r="C204" s="194"/>
      <c r="D204" s="194"/>
      <c r="E204" s="194"/>
      <c r="F204" s="194"/>
      <c r="G204" s="194"/>
    </row>
    <row r="205" spans="1:11" ht="14.25" customHeight="1">
      <c r="A205"/>
      <c r="B205"/>
      <c r="C205"/>
      <c r="D205"/>
      <c r="E205"/>
      <c r="F205"/>
      <c r="G205"/>
    </row>
    <row r="206" spans="1:11" ht="12.75" customHeight="1">
      <c r="A206" s="81"/>
      <c r="B206" s="195" t="s">
        <v>163</v>
      </c>
      <c r="C206" s="195"/>
      <c r="D206" s="195"/>
      <c r="E206" s="195"/>
      <c r="F206" s="195" t="s">
        <v>143</v>
      </c>
      <c r="G206" s="195"/>
    </row>
    <row r="207" spans="1:11" ht="12.75" customHeight="1">
      <c r="A207" s="81"/>
      <c r="B207" s="195" t="s">
        <v>164</v>
      </c>
      <c r="C207" s="195"/>
      <c r="D207" s="195"/>
      <c r="E207" s="195"/>
      <c r="F207" s="195" t="s">
        <v>165</v>
      </c>
      <c r="G207" s="195"/>
    </row>
    <row r="208" spans="1:11" ht="12.75" customHeight="1">
      <c r="A208" s="82" t="s">
        <v>7</v>
      </c>
      <c r="B208" s="190" t="s">
        <v>166</v>
      </c>
      <c r="C208" s="190"/>
      <c r="D208" s="190"/>
      <c r="E208" s="190"/>
      <c r="F208" s="191">
        <f>C201</f>
        <v>2792.3872133931009</v>
      </c>
      <c r="G208" s="191"/>
    </row>
    <row r="209" spans="1:7">
      <c r="A209" s="82" t="s">
        <v>9</v>
      </c>
      <c r="B209" s="190" t="s">
        <v>167</v>
      </c>
      <c r="C209" s="190"/>
      <c r="D209" s="190"/>
      <c r="E209" s="190"/>
      <c r="F209" s="191">
        <f>G202</f>
        <v>22339.119999999999</v>
      </c>
      <c r="G209" s="191"/>
    </row>
    <row r="210" spans="1:7" ht="24.75" customHeight="1">
      <c r="A210" s="82" t="s">
        <v>12</v>
      </c>
      <c r="B210" s="192" t="s">
        <v>168</v>
      </c>
      <c r="C210" s="192"/>
      <c r="D210" s="192"/>
      <c r="E210" s="192"/>
      <c r="F210" s="191">
        <f>F209*12</f>
        <v>268069.44</v>
      </c>
      <c r="G210" s="191"/>
    </row>
    <row r="211" spans="1:7">
      <c r="A211"/>
      <c r="B211"/>
      <c r="C211"/>
      <c r="D211"/>
      <c r="E211"/>
      <c r="F211"/>
      <c r="G211"/>
    </row>
    <row r="212" spans="1:7" ht="14.25" customHeight="1">
      <c r="A212" s="193" t="s">
        <v>169</v>
      </c>
      <c r="B212" s="193"/>
      <c r="C212" s="193"/>
      <c r="D212" s="193"/>
      <c r="E212" s="193"/>
      <c r="F212" s="193"/>
      <c r="G212" s="193"/>
    </row>
    <row r="213" spans="1:7" ht="30" customHeight="1"/>
    <row r="214" spans="1:7" ht="14.25" customHeight="1"/>
    <row r="215" spans="1:7" ht="14.25" customHeight="1"/>
    <row r="216" spans="1:7" ht="14.25" customHeight="1"/>
    <row r="217" spans="1:7" ht="12.75" customHeight="1"/>
    <row r="220" spans="1:7" ht="67.5" customHeight="1"/>
    <row r="221" spans="1:7" ht="36" customHeight="1"/>
    <row r="222" spans="1:7" ht="30" customHeight="1"/>
    <row r="223" spans="1:7" ht="13.5" customHeight="1"/>
  </sheetData>
  <mergeCells count="198">
    <mergeCell ref="B209:E209"/>
    <mergeCell ref="F209:G209"/>
    <mergeCell ref="B210:E210"/>
    <mergeCell ref="F210:G210"/>
    <mergeCell ref="A212:G212"/>
    <mergeCell ref="A198:G198"/>
    <mergeCell ref="A200:B200"/>
    <mergeCell ref="A202:F202"/>
    <mergeCell ref="A204:G204"/>
    <mergeCell ref="B206:G206"/>
    <mergeCell ref="B207:E207"/>
    <mergeCell ref="F207:G207"/>
    <mergeCell ref="B208:E208"/>
    <mergeCell ref="F208:G208"/>
    <mergeCell ref="B192:E192"/>
    <mergeCell ref="F192:G192"/>
    <mergeCell ref="B193:E193"/>
    <mergeCell ref="F193:G193"/>
    <mergeCell ref="A194:E194"/>
    <mergeCell ref="F194:G194"/>
    <mergeCell ref="B195:E195"/>
    <mergeCell ref="F195:G195"/>
    <mergeCell ref="A196:E196"/>
    <mergeCell ref="F196:G196"/>
    <mergeCell ref="A184:G184"/>
    <mergeCell ref="A186:G186"/>
    <mergeCell ref="B188:E188"/>
    <mergeCell ref="F188:G188"/>
    <mergeCell ref="B189:E189"/>
    <mergeCell ref="F189:G189"/>
    <mergeCell ref="B190:E190"/>
    <mergeCell ref="F190:G190"/>
    <mergeCell ref="B191:E191"/>
    <mergeCell ref="F191:G191"/>
    <mergeCell ref="B174:E174"/>
    <mergeCell ref="B175:E175"/>
    <mergeCell ref="B176:E176"/>
    <mergeCell ref="B177:E177"/>
    <mergeCell ref="B178:E178"/>
    <mergeCell ref="B179:E179"/>
    <mergeCell ref="B180:E180"/>
    <mergeCell ref="B181:E181"/>
    <mergeCell ref="A183:G183"/>
    <mergeCell ref="B164:E164"/>
    <mergeCell ref="F164:G164"/>
    <mergeCell ref="B165:E165"/>
    <mergeCell ref="F165:G165"/>
    <mergeCell ref="B166:E166"/>
    <mergeCell ref="F166:G166"/>
    <mergeCell ref="A168:G168"/>
    <mergeCell ref="A170:G170"/>
    <mergeCell ref="A172:F172"/>
    <mergeCell ref="B156:E156"/>
    <mergeCell ref="B157:E157"/>
    <mergeCell ref="A159:G159"/>
    <mergeCell ref="B161:E161"/>
    <mergeCell ref="F161:G161"/>
    <mergeCell ref="B162:E162"/>
    <mergeCell ref="F162:G162"/>
    <mergeCell ref="B163:E163"/>
    <mergeCell ref="F163:G163"/>
    <mergeCell ref="A143:G143"/>
    <mergeCell ref="B145:E145"/>
    <mergeCell ref="B146:E146"/>
    <mergeCell ref="A147:E147"/>
    <mergeCell ref="A149:G150"/>
    <mergeCell ref="A152:G152"/>
    <mergeCell ref="A153:G153"/>
    <mergeCell ref="B154:E154"/>
    <mergeCell ref="B155:E155"/>
    <mergeCell ref="B131:E131"/>
    <mergeCell ref="B132:E132"/>
    <mergeCell ref="B133:E133"/>
    <mergeCell ref="B134:E134"/>
    <mergeCell ref="B135:E135"/>
    <mergeCell ref="B136:E136"/>
    <mergeCell ref="B137:E137"/>
    <mergeCell ref="B138:E138"/>
    <mergeCell ref="A140:G141"/>
    <mergeCell ref="B119:E119"/>
    <mergeCell ref="B120:E120"/>
    <mergeCell ref="B121:E121"/>
    <mergeCell ref="A122:G122"/>
    <mergeCell ref="A123:G123"/>
    <mergeCell ref="A124:G124"/>
    <mergeCell ref="A125:G125"/>
    <mergeCell ref="A127:F127"/>
    <mergeCell ref="A129:G129"/>
    <mergeCell ref="B110:E110"/>
    <mergeCell ref="F110:G110"/>
    <mergeCell ref="A111:E111"/>
    <mergeCell ref="F111:G111"/>
    <mergeCell ref="A113:G113"/>
    <mergeCell ref="B115:E115"/>
    <mergeCell ref="B116:E116"/>
    <mergeCell ref="B117:E117"/>
    <mergeCell ref="B118:E118"/>
    <mergeCell ref="A100:G100"/>
    <mergeCell ref="A101:G102"/>
    <mergeCell ref="A103:G103"/>
    <mergeCell ref="A105:G105"/>
    <mergeCell ref="B107:E107"/>
    <mergeCell ref="F107:G107"/>
    <mergeCell ref="B108:E108"/>
    <mergeCell ref="F108:G108"/>
    <mergeCell ref="B109:E109"/>
    <mergeCell ref="F109:G109"/>
    <mergeCell ref="B95:E95"/>
    <mergeCell ref="F95:G95"/>
    <mergeCell ref="B96:E96"/>
    <mergeCell ref="F96:G96"/>
    <mergeCell ref="B97:E97"/>
    <mergeCell ref="F97:G97"/>
    <mergeCell ref="B98:E98"/>
    <mergeCell ref="F98:G98"/>
    <mergeCell ref="A99:E99"/>
    <mergeCell ref="F99:G99"/>
    <mergeCell ref="B83:E83"/>
    <mergeCell ref="A84:G85"/>
    <mergeCell ref="A86:G87"/>
    <mergeCell ref="A89:G89"/>
    <mergeCell ref="A91:G91"/>
    <mergeCell ref="B93:E93"/>
    <mergeCell ref="F93:G93"/>
    <mergeCell ref="B94:E94"/>
    <mergeCell ref="F94:G94"/>
    <mergeCell ref="B74:E74"/>
    <mergeCell ref="B75:E75"/>
    <mergeCell ref="B76:E76"/>
    <mergeCell ref="B77:E77"/>
    <mergeCell ref="B78:E78"/>
    <mergeCell ref="B79:E79"/>
    <mergeCell ref="B80:E80"/>
    <mergeCell ref="B81:E81"/>
    <mergeCell ref="B82:E82"/>
    <mergeCell ref="B59:E59"/>
    <mergeCell ref="B60:E60"/>
    <mergeCell ref="B61:E61"/>
    <mergeCell ref="A62:E62"/>
    <mergeCell ref="A63:G65"/>
    <mergeCell ref="A66:G67"/>
    <mergeCell ref="A68:G69"/>
    <mergeCell ref="A70:G71"/>
    <mergeCell ref="A72:F72"/>
    <mergeCell ref="B47:E47"/>
    <mergeCell ref="F47:G47"/>
    <mergeCell ref="A48:E48"/>
    <mergeCell ref="F48:G48"/>
    <mergeCell ref="A50:G51"/>
    <mergeCell ref="A52:G54"/>
    <mergeCell ref="A55:G55"/>
    <mergeCell ref="A57:G57"/>
    <mergeCell ref="A58:G5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:G2"/>
    <mergeCell ref="A3:G3"/>
    <mergeCell ref="A4:G4"/>
    <mergeCell ref="A5:G5"/>
    <mergeCell ref="A6:G6"/>
    <mergeCell ref="A7:G7"/>
    <mergeCell ref="A8:E8"/>
    <mergeCell ref="F8:G8"/>
    <mergeCell ref="A9:E9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229"/>
  <sheetViews>
    <sheetView topLeftCell="A196" zoomScale="75" zoomScaleNormal="75" workbookViewId="0">
      <selection activeCell="E220" sqref="E220"/>
    </sheetView>
  </sheetViews>
  <sheetFormatPr defaultRowHeight="12.75"/>
  <cols>
    <col min="1" max="1" width="12.42578125" style="1" customWidth="1"/>
    <col min="2" max="2" width="24.5703125" style="1" customWidth="1"/>
    <col min="3" max="3" width="16.140625" style="1" customWidth="1"/>
    <col min="4" max="4" width="13" style="1" customWidth="1"/>
    <col min="5" max="5" width="17" style="1" customWidth="1"/>
    <col min="6" max="6" width="15.5703125" style="1" customWidth="1"/>
    <col min="7" max="7" width="12.5703125" style="1" customWidth="1"/>
    <col min="8" max="8" width="9.5703125" style="1" customWidth="1"/>
    <col min="9" max="10" width="7.140625" style="1" customWidth="1"/>
    <col min="11" max="11" width="7.42578125" style="1" customWidth="1"/>
    <col min="12" max="19" width="7.140625" style="1" customWidth="1"/>
    <col min="20" max="26" width="6.140625" style="1" customWidth="1"/>
    <col min="27" max="1025" width="12.28515625" style="1" customWidth="1"/>
  </cols>
  <sheetData>
    <row r="1" spans="1:12" ht="12.75" customHeight="1">
      <c r="A1"/>
      <c r="B1"/>
      <c r="C1"/>
      <c r="D1"/>
      <c r="E1"/>
      <c r="F1"/>
      <c r="G1"/>
      <c r="H1"/>
      <c r="I1"/>
      <c r="J1"/>
      <c r="K1"/>
      <c r="L1"/>
    </row>
    <row r="2" spans="1:12">
      <c r="A2"/>
      <c r="B2"/>
      <c r="C2"/>
      <c r="D2"/>
      <c r="E2"/>
      <c r="F2"/>
      <c r="G2"/>
      <c r="H2"/>
      <c r="I2"/>
      <c r="J2"/>
      <c r="K2"/>
      <c r="L2"/>
    </row>
    <row r="3" spans="1:12">
      <c r="A3" s="132" t="s">
        <v>1</v>
      </c>
      <c r="B3" s="132"/>
      <c r="C3" s="132"/>
      <c r="D3" s="132"/>
      <c r="E3" s="132"/>
      <c r="F3" s="132"/>
      <c r="G3" s="132"/>
      <c r="H3"/>
      <c r="I3"/>
      <c r="J3"/>
      <c r="K3"/>
      <c r="L3"/>
    </row>
    <row r="4" spans="1:12" ht="15.75" customHeight="1">
      <c r="A4" s="131" t="s">
        <v>2</v>
      </c>
      <c r="B4" s="131"/>
      <c r="C4" s="131"/>
      <c r="D4" s="131"/>
      <c r="E4" s="131"/>
      <c r="F4" s="131"/>
      <c r="G4" s="131"/>
      <c r="H4"/>
      <c r="I4"/>
      <c r="J4"/>
      <c r="K4"/>
      <c r="L4"/>
    </row>
    <row r="5" spans="1:12" ht="12.75" customHeight="1">
      <c r="A5" s="133"/>
      <c r="B5" s="133"/>
      <c r="C5" s="133"/>
      <c r="D5" s="133"/>
      <c r="E5" s="133"/>
      <c r="F5" s="133"/>
      <c r="G5" s="133"/>
      <c r="H5"/>
      <c r="I5"/>
      <c r="J5"/>
      <c r="K5"/>
      <c r="L5"/>
    </row>
    <row r="6" spans="1:12" ht="14.25" customHeight="1">
      <c r="A6" s="134" t="s">
        <v>3</v>
      </c>
      <c r="B6" s="134"/>
      <c r="C6" s="134"/>
      <c r="D6" s="134"/>
      <c r="E6" s="134"/>
      <c r="F6" s="134"/>
      <c r="G6" s="134"/>
      <c r="H6"/>
      <c r="I6"/>
      <c r="J6"/>
      <c r="K6"/>
      <c r="L6"/>
    </row>
    <row r="7" spans="1:12" ht="14.25" customHeight="1">
      <c r="A7" s="135" t="s">
        <v>4</v>
      </c>
      <c r="B7" s="135"/>
      <c r="C7" s="135"/>
      <c r="D7" s="135"/>
      <c r="E7" s="135"/>
      <c r="F7" s="135"/>
      <c r="G7" s="135"/>
      <c r="H7"/>
      <c r="I7"/>
      <c r="J7"/>
      <c r="K7"/>
      <c r="L7"/>
    </row>
    <row r="8" spans="1:12" ht="12.75" customHeight="1">
      <c r="A8" s="136"/>
      <c r="B8" s="136"/>
      <c r="C8" s="136"/>
      <c r="D8" s="136"/>
      <c r="E8" s="136"/>
      <c r="F8" s="137"/>
      <c r="G8" s="137"/>
      <c r="H8"/>
      <c r="I8"/>
      <c r="J8"/>
      <c r="K8"/>
      <c r="L8"/>
    </row>
    <row r="9" spans="1:12" ht="12.75" customHeight="1">
      <c r="A9" s="136" t="s">
        <v>5</v>
      </c>
      <c r="B9" s="136"/>
      <c r="C9" s="136"/>
      <c r="D9" s="136"/>
      <c r="E9" s="136"/>
      <c r="F9" s="2"/>
      <c r="G9" s="2"/>
      <c r="H9"/>
      <c r="I9"/>
      <c r="J9"/>
      <c r="K9"/>
      <c r="L9"/>
    </row>
    <row r="10" spans="1:12" ht="12.75" customHeight="1">
      <c r="A10" s="3"/>
      <c r="B10" s="3"/>
      <c r="C10" s="3"/>
      <c r="D10" s="3"/>
      <c r="E10" s="3"/>
      <c r="F10" s="2"/>
      <c r="G10" s="2"/>
      <c r="H10"/>
      <c r="I10"/>
      <c r="J10"/>
      <c r="K10"/>
      <c r="L10"/>
    </row>
    <row r="11" spans="1:12">
      <c r="A11" s="131" t="s">
        <v>6</v>
      </c>
      <c r="B11" s="131"/>
      <c r="C11" s="131"/>
      <c r="D11" s="131"/>
      <c r="E11" s="131"/>
      <c r="F11" s="131"/>
      <c r="G11" s="131"/>
      <c r="H11"/>
      <c r="I11"/>
      <c r="J11"/>
      <c r="K11"/>
      <c r="L11"/>
    </row>
    <row r="12" spans="1:12">
      <c r="A12" s="4"/>
      <c r="B12" s="4"/>
      <c r="C12" s="4"/>
      <c r="D12" s="4"/>
      <c r="E12" s="4"/>
      <c r="F12" s="4"/>
      <c r="G12" s="4"/>
      <c r="H12"/>
      <c r="I12"/>
      <c r="J12"/>
      <c r="K12"/>
      <c r="L12"/>
    </row>
    <row r="13" spans="1:12" ht="14.25" customHeight="1">
      <c r="A13" s="5" t="s">
        <v>7</v>
      </c>
      <c r="B13" s="138" t="s">
        <v>8</v>
      </c>
      <c r="C13" s="138"/>
      <c r="D13" s="138"/>
      <c r="E13" s="138"/>
      <c r="F13" s="139">
        <v>43412</v>
      </c>
      <c r="G13" s="139"/>
      <c r="H13"/>
      <c r="I13"/>
      <c r="J13"/>
      <c r="K13"/>
      <c r="L13"/>
    </row>
    <row r="14" spans="1:12" ht="12.75" customHeight="1">
      <c r="A14" s="5" t="s">
        <v>9</v>
      </c>
      <c r="B14" s="138" t="s">
        <v>10</v>
      </c>
      <c r="C14" s="138"/>
      <c r="D14" s="138"/>
      <c r="E14" s="138"/>
      <c r="F14" s="140" t="s">
        <v>11</v>
      </c>
      <c r="G14" s="140"/>
      <c r="H14"/>
      <c r="I14"/>
      <c r="J14"/>
      <c r="K14"/>
      <c r="L14"/>
    </row>
    <row r="15" spans="1:12" ht="12.75" customHeight="1">
      <c r="A15" s="5" t="s">
        <v>12</v>
      </c>
      <c r="B15" s="138" t="s">
        <v>13</v>
      </c>
      <c r="C15" s="138"/>
      <c r="D15" s="138"/>
      <c r="E15" s="138"/>
      <c r="F15" s="141" t="s">
        <v>14</v>
      </c>
      <c r="G15" s="141"/>
      <c r="H15"/>
      <c r="I15"/>
      <c r="J15"/>
      <c r="K15"/>
      <c r="L15"/>
    </row>
    <row r="16" spans="1:12" ht="14.25" customHeight="1">
      <c r="A16" s="5" t="s">
        <v>15</v>
      </c>
      <c r="B16" s="138" t="s">
        <v>16</v>
      </c>
      <c r="C16" s="138"/>
      <c r="D16" s="138"/>
      <c r="E16" s="138"/>
      <c r="F16" s="140">
        <v>12</v>
      </c>
      <c r="G16" s="140"/>
      <c r="H16"/>
      <c r="I16"/>
      <c r="J16"/>
      <c r="K16"/>
      <c r="L16"/>
    </row>
    <row r="17" spans="1:12" ht="12.75" customHeight="1">
      <c r="A17" s="131" t="s">
        <v>17</v>
      </c>
      <c r="B17" s="131"/>
      <c r="C17" s="131"/>
      <c r="D17" s="131"/>
      <c r="E17" s="131"/>
      <c r="F17" s="131"/>
      <c r="G17" s="131"/>
      <c r="H17"/>
      <c r="I17"/>
      <c r="J17"/>
      <c r="K17"/>
      <c r="L17"/>
    </row>
    <row r="18" spans="1:12">
      <c r="A18" s="131"/>
      <c r="B18" s="131"/>
      <c r="C18" s="131"/>
      <c r="D18" s="131"/>
      <c r="E18" s="131"/>
      <c r="F18" s="131"/>
      <c r="G18" s="131"/>
      <c r="H18"/>
      <c r="I18"/>
      <c r="J18"/>
      <c r="K18"/>
      <c r="L18"/>
    </row>
    <row r="19" spans="1:12">
      <c r="A19" s="131"/>
      <c r="B19" s="131"/>
      <c r="C19" s="131"/>
      <c r="D19" s="131"/>
      <c r="E19" s="131"/>
      <c r="F19" s="131"/>
      <c r="G19" s="131"/>
      <c r="H19"/>
      <c r="I19"/>
      <c r="J19"/>
      <c r="K19"/>
      <c r="L19"/>
    </row>
    <row r="20" spans="1:12" ht="34.35" customHeight="1">
      <c r="A20" s="20" t="s">
        <v>18</v>
      </c>
      <c r="B20" s="159" t="s">
        <v>19</v>
      </c>
      <c r="C20" s="159"/>
      <c r="D20" s="159"/>
      <c r="E20" s="159"/>
      <c r="F20" s="159" t="s">
        <v>20</v>
      </c>
      <c r="G20" s="159"/>
      <c r="H20"/>
      <c r="I20"/>
      <c r="J20"/>
      <c r="K20"/>
      <c r="L20"/>
    </row>
    <row r="21" spans="1:12" ht="32.25" customHeight="1">
      <c r="A21" s="83" t="s">
        <v>21</v>
      </c>
      <c r="B21" s="196" t="s">
        <v>170</v>
      </c>
      <c r="C21" s="196"/>
      <c r="D21" s="196"/>
      <c r="E21" s="196"/>
      <c r="F21" s="196" t="s">
        <v>23</v>
      </c>
      <c r="G21" s="196"/>
      <c r="H21"/>
      <c r="I21"/>
      <c r="J21"/>
      <c r="K21"/>
      <c r="L21"/>
    </row>
    <row r="22" spans="1:12">
      <c r="A22" s="144"/>
      <c r="B22" s="144"/>
      <c r="C22" s="144"/>
      <c r="D22" s="144"/>
      <c r="E22" s="144"/>
      <c r="F22" s="144"/>
      <c r="G22" s="144"/>
      <c r="H22"/>
      <c r="I22"/>
      <c r="J22"/>
      <c r="K22"/>
      <c r="L22"/>
    </row>
    <row r="23" spans="1:12" ht="12.75" customHeight="1">
      <c r="A23" s="145" t="s">
        <v>24</v>
      </c>
      <c r="B23" s="145"/>
      <c r="C23" s="145"/>
      <c r="D23" s="145"/>
      <c r="E23" s="145"/>
      <c r="F23" s="145"/>
      <c r="G23" s="145"/>
      <c r="H23"/>
      <c r="I23"/>
      <c r="J23"/>
      <c r="K23"/>
      <c r="L23"/>
    </row>
    <row r="24" spans="1:12" ht="12.75" customHeight="1">
      <c r="A24" s="145"/>
      <c r="B24" s="145"/>
      <c r="C24" s="145"/>
      <c r="D24" s="145"/>
      <c r="E24" s="145"/>
      <c r="F24" s="145"/>
      <c r="G24" s="145"/>
      <c r="H24"/>
      <c r="I24"/>
      <c r="J24"/>
      <c r="K24"/>
      <c r="L24"/>
    </row>
    <row r="25" spans="1:12" ht="12.75" customHeight="1">
      <c r="A25" s="10"/>
      <c r="B25" s="10"/>
      <c r="C25" s="10"/>
      <c r="D25" s="10"/>
      <c r="E25" s="10"/>
      <c r="F25" s="10"/>
      <c r="G25" s="10"/>
      <c r="H25"/>
      <c r="I25"/>
      <c r="J25"/>
      <c r="K25"/>
      <c r="L25"/>
    </row>
    <row r="26" spans="1:12" ht="12.75" customHeight="1">
      <c r="A26" s="145" t="s">
        <v>25</v>
      </c>
      <c r="B26" s="145"/>
      <c r="C26" s="145"/>
      <c r="D26" s="145"/>
      <c r="E26" s="145"/>
      <c r="F26" s="145"/>
      <c r="G26" s="145"/>
      <c r="H26"/>
      <c r="I26"/>
      <c r="J26"/>
      <c r="K26"/>
      <c r="L26"/>
    </row>
    <row r="27" spans="1:12" ht="12.75" customHeight="1">
      <c r="A27" s="145"/>
      <c r="B27" s="145"/>
      <c r="C27" s="145"/>
      <c r="D27" s="145"/>
      <c r="E27" s="145"/>
      <c r="F27" s="145"/>
      <c r="G27" s="145"/>
      <c r="H27"/>
      <c r="I27"/>
      <c r="J27"/>
      <c r="K27"/>
      <c r="L27"/>
    </row>
    <row r="28" spans="1:12" ht="12.75" customHeight="1">
      <c r="A28" s="10"/>
      <c r="B28" s="10"/>
      <c r="C28" s="10"/>
      <c r="D28" s="10"/>
      <c r="E28" s="10"/>
      <c r="F28" s="10"/>
      <c r="G28" s="10"/>
      <c r="H28"/>
      <c r="I28"/>
      <c r="J28"/>
      <c r="K28"/>
      <c r="L28"/>
    </row>
    <row r="29" spans="1:12" ht="12.75" customHeight="1">
      <c r="A29" s="146" t="s">
        <v>26</v>
      </c>
      <c r="B29" s="146"/>
      <c r="C29" s="146"/>
      <c r="D29" s="146"/>
      <c r="E29" s="146"/>
      <c r="F29" s="146"/>
      <c r="G29" s="146"/>
      <c r="H29"/>
      <c r="I29"/>
      <c r="J29"/>
      <c r="K29"/>
      <c r="L29"/>
    </row>
    <row r="30" spans="1:12" ht="12.75" customHeight="1">
      <c r="A30" s="11"/>
      <c r="B30" s="10"/>
      <c r="C30" s="12"/>
      <c r="D30" s="10"/>
      <c r="E30" s="10"/>
      <c r="F30" s="10"/>
      <c r="G30" s="10"/>
      <c r="H30"/>
      <c r="I30"/>
      <c r="J30"/>
      <c r="K30"/>
      <c r="L30"/>
    </row>
    <row r="31" spans="1:12" ht="12.75" customHeight="1">
      <c r="A31" s="147" t="s">
        <v>27</v>
      </c>
      <c r="B31" s="147"/>
      <c r="C31" s="147"/>
      <c r="D31" s="147"/>
      <c r="E31" s="147"/>
      <c r="F31" s="147"/>
      <c r="G31" s="147"/>
      <c r="H31"/>
      <c r="I31"/>
      <c r="J31"/>
      <c r="K31"/>
      <c r="L31"/>
    </row>
    <row r="32" spans="1:12" ht="12.75" customHeight="1">
      <c r="A32" s="13"/>
      <c r="B32" s="14"/>
      <c r="C32" s="14"/>
      <c r="D32" s="14"/>
      <c r="E32" s="14"/>
      <c r="F32" s="14"/>
      <c r="G32" s="14"/>
      <c r="H32"/>
      <c r="I32"/>
      <c r="J32"/>
      <c r="K32"/>
      <c r="L32"/>
    </row>
    <row r="33" spans="1:12" ht="12.75" customHeight="1">
      <c r="A33" s="148" t="s">
        <v>28</v>
      </c>
      <c r="B33" s="148"/>
      <c r="C33" s="148"/>
      <c r="D33" s="148"/>
      <c r="E33" s="148"/>
      <c r="F33" s="148"/>
      <c r="G33" s="148"/>
      <c r="H33"/>
      <c r="I33"/>
      <c r="J33"/>
      <c r="K33"/>
      <c r="L33"/>
    </row>
    <row r="34" spans="1:12" ht="12.75" customHeight="1">
      <c r="A34" s="13"/>
      <c r="B34" s="14"/>
      <c r="C34" s="14"/>
      <c r="D34" s="14"/>
      <c r="E34" s="14"/>
      <c r="F34" s="14"/>
      <c r="G34" s="14"/>
      <c r="H34"/>
      <c r="I34"/>
      <c r="J34"/>
      <c r="K34"/>
      <c r="L34"/>
    </row>
    <row r="35" spans="1:12" ht="14.25" customHeight="1">
      <c r="A35" s="197" t="s">
        <v>29</v>
      </c>
      <c r="B35" s="197"/>
      <c r="C35" s="197"/>
      <c r="D35" s="197"/>
      <c r="E35" s="197"/>
      <c r="F35" s="197"/>
      <c r="G35" s="197"/>
      <c r="H35"/>
      <c r="I35"/>
      <c r="J35"/>
      <c r="K35"/>
      <c r="L35"/>
    </row>
    <row r="36" spans="1:12" ht="12.75" customHeight="1">
      <c r="A36" s="5">
        <v>1</v>
      </c>
      <c r="B36" s="138" t="s">
        <v>30</v>
      </c>
      <c r="C36" s="138"/>
      <c r="D36" s="138"/>
      <c r="E36" s="138"/>
      <c r="F36" s="143" t="s">
        <v>31</v>
      </c>
      <c r="G36" s="143"/>
      <c r="H36"/>
      <c r="I36"/>
      <c r="J36"/>
      <c r="K36"/>
      <c r="L36"/>
    </row>
    <row r="37" spans="1:12" ht="14.25" customHeight="1">
      <c r="A37" s="5">
        <v>2</v>
      </c>
      <c r="B37" s="138" t="s">
        <v>32</v>
      </c>
      <c r="C37" s="138"/>
      <c r="D37" s="138"/>
      <c r="E37" s="138"/>
      <c r="F37" s="143" t="s">
        <v>33</v>
      </c>
      <c r="G37" s="143"/>
      <c r="H37"/>
      <c r="I37"/>
      <c r="J37"/>
      <c r="K37"/>
      <c r="L37"/>
    </row>
    <row r="38" spans="1:12" ht="14.25" customHeight="1">
      <c r="A38" s="5">
        <v>3</v>
      </c>
      <c r="B38" s="138" t="s">
        <v>34</v>
      </c>
      <c r="C38" s="138"/>
      <c r="D38" s="138"/>
      <c r="E38" s="138"/>
      <c r="F38" s="198">
        <v>975.92</v>
      </c>
      <c r="G38" s="198"/>
      <c r="H38"/>
      <c r="I38"/>
      <c r="J38"/>
      <c r="K38"/>
      <c r="L38"/>
    </row>
    <row r="39" spans="1:12" ht="14.85" customHeight="1">
      <c r="A39" s="5">
        <v>4</v>
      </c>
      <c r="B39" s="138" t="s">
        <v>35</v>
      </c>
      <c r="C39" s="138"/>
      <c r="D39" s="138"/>
      <c r="E39" s="138"/>
      <c r="F39" s="199">
        <v>43101</v>
      </c>
      <c r="G39" s="199"/>
      <c r="H39"/>
      <c r="I39"/>
      <c r="J39"/>
      <c r="K39"/>
      <c r="L39"/>
    </row>
    <row r="40" spans="1:12" ht="14.85" customHeight="1">
      <c r="A40" s="9"/>
      <c r="B40" s="18"/>
      <c r="C40" s="18"/>
      <c r="D40" s="18"/>
      <c r="E40" s="18"/>
      <c r="F40" s="19"/>
      <c r="G40" s="19"/>
      <c r="H40"/>
      <c r="I40"/>
      <c r="J40"/>
      <c r="K40"/>
      <c r="L40"/>
    </row>
    <row r="41" spans="1:12" ht="12.75" customHeight="1">
      <c r="A41" s="155" t="s">
        <v>36</v>
      </c>
      <c r="B41" s="155"/>
      <c r="C41" s="155"/>
      <c r="D41" s="155"/>
      <c r="E41" s="155"/>
      <c r="F41" s="155"/>
      <c r="G41" s="155"/>
      <c r="H41"/>
      <c r="I41"/>
      <c r="J41"/>
      <c r="K41"/>
      <c r="L41"/>
    </row>
    <row r="42" spans="1:12" ht="12.75" customHeight="1">
      <c r="A42" s="156"/>
      <c r="B42" s="156"/>
      <c r="C42" s="156"/>
      <c r="D42" s="156"/>
      <c r="E42" s="156"/>
      <c r="F42" s="156"/>
      <c r="G42" s="156"/>
      <c r="H42"/>
      <c r="I42"/>
      <c r="J42"/>
      <c r="K42"/>
      <c r="L42"/>
    </row>
    <row r="43" spans="1:12" ht="12.75" customHeight="1">
      <c r="A43" s="157" t="s">
        <v>37</v>
      </c>
      <c r="B43" s="157"/>
      <c r="C43" s="157"/>
      <c r="D43" s="157"/>
      <c r="E43" s="157"/>
      <c r="F43" s="157"/>
      <c r="G43" s="157"/>
      <c r="H43"/>
      <c r="I43"/>
      <c r="J43"/>
      <c r="K43"/>
      <c r="L43"/>
    </row>
    <row r="44" spans="1:12" ht="12.75" customHeight="1">
      <c r="A44" s="144"/>
      <c r="B44" s="144"/>
      <c r="C44" s="144"/>
      <c r="D44" s="144"/>
      <c r="E44" s="144"/>
      <c r="F44" s="144"/>
      <c r="G44" s="144"/>
      <c r="H44"/>
      <c r="I44"/>
      <c r="J44"/>
      <c r="K44"/>
      <c r="L44"/>
    </row>
    <row r="45" spans="1:12" ht="12.75" customHeight="1">
      <c r="A45" s="158" t="s">
        <v>38</v>
      </c>
      <c r="B45" s="158"/>
      <c r="C45" s="158"/>
      <c r="D45" s="158"/>
      <c r="E45" s="158"/>
      <c r="F45" s="158"/>
      <c r="G45" s="158"/>
      <c r="H45"/>
      <c r="I45"/>
      <c r="J45"/>
      <c r="K45"/>
      <c r="L45"/>
    </row>
    <row r="46" spans="1:12" ht="14.25" customHeight="1">
      <c r="A46" s="8">
        <v>1</v>
      </c>
      <c r="B46" s="142" t="s">
        <v>39</v>
      </c>
      <c r="C46" s="142"/>
      <c r="D46" s="142"/>
      <c r="E46" s="142"/>
      <c r="F46" s="142" t="s">
        <v>40</v>
      </c>
      <c r="G46" s="142"/>
      <c r="H46"/>
      <c r="I46"/>
      <c r="J46"/>
      <c r="K46"/>
      <c r="L46"/>
    </row>
    <row r="47" spans="1:12" ht="14.25" customHeight="1">
      <c r="A47" s="47" t="s">
        <v>7</v>
      </c>
      <c r="B47" s="200" t="s">
        <v>41</v>
      </c>
      <c r="C47" s="200"/>
      <c r="D47" s="200"/>
      <c r="E47" s="200"/>
      <c r="F47" s="201">
        <v>975.92</v>
      </c>
      <c r="G47" s="201">
        <f>SUM(F47:F47)</f>
        <v>975.92</v>
      </c>
      <c r="H47"/>
      <c r="I47" s="22"/>
      <c r="J47" s="22"/>
      <c r="K47"/>
      <c r="L47"/>
    </row>
    <row r="48" spans="1:12" ht="14.25" customHeight="1">
      <c r="A48" s="47" t="s">
        <v>9</v>
      </c>
      <c r="B48" s="200" t="s">
        <v>171</v>
      </c>
      <c r="C48" s="200"/>
      <c r="D48" s="200"/>
      <c r="E48" s="200"/>
      <c r="F48" s="201">
        <v>381.6</v>
      </c>
      <c r="G48" s="201">
        <f>SUM(F48:F48)</f>
        <v>381.6</v>
      </c>
      <c r="H48" s="84"/>
      <c r="I48" s="85"/>
      <c r="J48" s="22"/>
      <c r="K48"/>
      <c r="L48"/>
    </row>
    <row r="49" spans="1:12" ht="14.25" customHeight="1">
      <c r="A49" s="142" t="s">
        <v>42</v>
      </c>
      <c r="B49" s="142"/>
      <c r="C49" s="142"/>
      <c r="D49" s="142"/>
      <c r="E49" s="142"/>
      <c r="F49" s="179">
        <f>SUM(F47:F48)</f>
        <v>1357.52</v>
      </c>
      <c r="G49" s="179">
        <f>SUM(F49:F49)</f>
        <v>1357.52</v>
      </c>
      <c r="H49"/>
      <c r="I49"/>
      <c r="J49"/>
      <c r="K49"/>
      <c r="L49"/>
    </row>
    <row r="50" spans="1:12" ht="12.75" customHeight="1">
      <c r="A50" s="173" t="s">
        <v>43</v>
      </c>
      <c r="B50" s="173"/>
      <c r="C50" s="173"/>
      <c r="D50" s="173"/>
      <c r="E50" s="173"/>
      <c r="F50" s="173"/>
      <c r="G50" s="173"/>
      <c r="H50"/>
      <c r="I50"/>
      <c r="J50"/>
      <c r="K50"/>
      <c r="L50"/>
    </row>
    <row r="51" spans="1:12">
      <c r="A51" s="173"/>
      <c r="B51" s="173"/>
      <c r="C51" s="173"/>
      <c r="D51" s="173"/>
      <c r="E51" s="173"/>
      <c r="F51" s="173"/>
      <c r="G51" s="173"/>
      <c r="H51"/>
      <c r="I51"/>
      <c r="J51"/>
      <c r="K51"/>
      <c r="L51"/>
    </row>
    <row r="52" spans="1:12" ht="14.25" customHeight="1">
      <c r="A52" s="164" t="s">
        <v>44</v>
      </c>
      <c r="B52" s="164"/>
      <c r="C52" s="164"/>
      <c r="D52" s="164"/>
      <c r="E52" s="164"/>
      <c r="F52" s="164"/>
      <c r="G52" s="164"/>
      <c r="H52"/>
      <c r="I52"/>
      <c r="J52"/>
      <c r="K52"/>
      <c r="L52"/>
    </row>
    <row r="53" spans="1:12" ht="14.25" customHeight="1">
      <c r="A53" s="164"/>
      <c r="B53" s="164"/>
      <c r="C53" s="164"/>
      <c r="D53" s="164"/>
      <c r="E53" s="164"/>
      <c r="F53" s="164"/>
      <c r="G53" s="164"/>
      <c r="H53"/>
      <c r="I53"/>
      <c r="J53"/>
      <c r="K53"/>
      <c r="L53"/>
    </row>
    <row r="54" spans="1:12" ht="14.25" customHeight="1">
      <c r="A54" s="164"/>
      <c r="B54" s="164"/>
      <c r="C54" s="164"/>
      <c r="D54" s="164"/>
      <c r="E54" s="164"/>
      <c r="F54" s="164"/>
      <c r="G54" s="164"/>
      <c r="H54"/>
      <c r="I54"/>
      <c r="J54"/>
      <c r="K54"/>
      <c r="L54"/>
    </row>
    <row r="55" spans="1:12" ht="12.75" customHeight="1">
      <c r="A55" s="165" t="s">
        <v>45</v>
      </c>
      <c r="B55" s="165"/>
      <c r="C55" s="165"/>
      <c r="D55" s="165"/>
      <c r="E55" s="165"/>
      <c r="F55" s="165"/>
      <c r="G55" s="165"/>
      <c r="H55"/>
      <c r="I55"/>
      <c r="J55"/>
      <c r="K55"/>
      <c r="L55"/>
    </row>
    <row r="56" spans="1:12" ht="12.75" customHeight="1">
      <c r="A56" s="13"/>
      <c r="B56" s="14"/>
      <c r="C56" s="14"/>
      <c r="D56" s="14"/>
      <c r="E56" s="14"/>
      <c r="F56" s="14"/>
      <c r="G56" s="14"/>
      <c r="H56"/>
      <c r="I56"/>
      <c r="J56"/>
      <c r="K56"/>
      <c r="L56"/>
    </row>
    <row r="57" spans="1:12" ht="12.75" customHeight="1">
      <c r="A57" s="166" t="s">
        <v>46</v>
      </c>
      <c r="B57" s="166"/>
      <c r="C57" s="166"/>
      <c r="D57" s="166"/>
      <c r="E57" s="166"/>
      <c r="F57" s="166"/>
      <c r="G57" s="166"/>
      <c r="H57"/>
      <c r="I57"/>
      <c r="J57"/>
      <c r="K57"/>
      <c r="L57"/>
    </row>
    <row r="58" spans="1:12" ht="12.75" customHeight="1">
      <c r="A58" s="167"/>
      <c r="B58" s="167"/>
      <c r="C58" s="167"/>
      <c r="D58" s="167"/>
      <c r="E58" s="167"/>
      <c r="F58" s="167"/>
      <c r="G58" s="167"/>
      <c r="H58"/>
      <c r="I58"/>
      <c r="J58"/>
      <c r="K58"/>
      <c r="L58"/>
    </row>
    <row r="59" spans="1:12" ht="12.75" customHeight="1">
      <c r="A59" s="52" t="s">
        <v>47</v>
      </c>
      <c r="B59" s="180" t="s">
        <v>48</v>
      </c>
      <c r="C59" s="180"/>
      <c r="D59" s="180"/>
      <c r="E59" s="180"/>
      <c r="F59" s="52" t="s">
        <v>49</v>
      </c>
      <c r="G59" s="52" t="s">
        <v>40</v>
      </c>
      <c r="H59"/>
      <c r="I59"/>
      <c r="J59"/>
      <c r="K59"/>
      <c r="L59"/>
    </row>
    <row r="60" spans="1:12" ht="12.75" customHeight="1">
      <c r="A60" s="5" t="s">
        <v>7</v>
      </c>
      <c r="B60" s="183" t="s">
        <v>50</v>
      </c>
      <c r="C60" s="183"/>
      <c r="D60" s="183"/>
      <c r="E60" s="183"/>
      <c r="F60" s="61">
        <v>8.3299999999999999E-2</v>
      </c>
      <c r="G60" s="86">
        <f>F49*F60</f>
        <v>113.08141599999999</v>
      </c>
      <c r="H60"/>
      <c r="I60"/>
      <c r="J60"/>
      <c r="K60"/>
      <c r="L60"/>
    </row>
    <row r="61" spans="1:12" ht="12.75" customHeight="1">
      <c r="A61" s="5" t="s">
        <v>9</v>
      </c>
      <c r="B61" s="183" t="s">
        <v>51</v>
      </c>
      <c r="C61" s="183"/>
      <c r="D61" s="183"/>
      <c r="E61" s="183"/>
      <c r="F61" s="61">
        <v>0.1111</v>
      </c>
      <c r="G61" s="86">
        <f>F49*F61</f>
        <v>150.820472</v>
      </c>
      <c r="H61"/>
      <c r="I61"/>
      <c r="J61"/>
      <c r="K61"/>
      <c r="L61"/>
    </row>
    <row r="62" spans="1:12" ht="12.75" customHeight="1">
      <c r="A62" s="142" t="s">
        <v>52</v>
      </c>
      <c r="B62" s="142"/>
      <c r="C62" s="142"/>
      <c r="D62" s="142"/>
      <c r="E62" s="142"/>
      <c r="F62" s="87">
        <f>F60+F61</f>
        <v>0.19440000000000002</v>
      </c>
      <c r="G62" s="80">
        <f>G60+G61</f>
        <v>263.90188799999999</v>
      </c>
      <c r="H62"/>
      <c r="I62"/>
      <c r="J62"/>
      <c r="K62"/>
      <c r="L62"/>
    </row>
    <row r="63" spans="1:12">
      <c r="A63" s="9"/>
      <c r="B63" s="173"/>
      <c r="C63" s="173"/>
      <c r="D63" s="173"/>
      <c r="E63" s="173"/>
      <c r="F63" s="88"/>
      <c r="G63" s="89"/>
      <c r="H63"/>
      <c r="I63"/>
      <c r="J63"/>
      <c r="K63"/>
      <c r="L63"/>
    </row>
    <row r="64" spans="1:12">
      <c r="A64" s="9"/>
      <c r="B64" s="18"/>
      <c r="C64" s="18"/>
      <c r="D64" s="18"/>
      <c r="E64" s="18"/>
      <c r="F64" s="88"/>
      <c r="G64" s="89"/>
      <c r="H64"/>
      <c r="I64"/>
      <c r="J64"/>
      <c r="K64"/>
      <c r="L64"/>
    </row>
    <row r="65" spans="1:12" ht="12.75" customHeight="1">
      <c r="A65" s="164" t="s">
        <v>53</v>
      </c>
      <c r="B65" s="164"/>
      <c r="C65" s="164"/>
      <c r="D65" s="164"/>
      <c r="E65" s="164"/>
      <c r="F65" s="164"/>
      <c r="G65" s="164"/>
      <c r="H65"/>
      <c r="I65"/>
      <c r="J65"/>
      <c r="K65"/>
      <c r="L65"/>
    </row>
    <row r="66" spans="1:12" ht="12.75" customHeight="1">
      <c r="A66" s="164"/>
      <c r="B66" s="164"/>
      <c r="C66" s="164"/>
      <c r="D66" s="164"/>
      <c r="E66" s="164"/>
      <c r="F66" s="164"/>
      <c r="G66" s="164"/>
      <c r="H66"/>
      <c r="I66"/>
      <c r="J66"/>
      <c r="K66"/>
      <c r="L66"/>
    </row>
    <row r="67" spans="1:12">
      <c r="A67" s="164"/>
      <c r="B67" s="164"/>
      <c r="C67" s="164"/>
      <c r="D67" s="164"/>
      <c r="E67" s="164"/>
      <c r="F67" s="164"/>
      <c r="G67" s="164"/>
      <c r="H67"/>
      <c r="I67"/>
      <c r="J67"/>
      <c r="K67"/>
      <c r="L67"/>
    </row>
    <row r="68" spans="1:12" ht="12.75" customHeight="1">
      <c r="A68" s="164" t="s">
        <v>54</v>
      </c>
      <c r="B68" s="164"/>
      <c r="C68" s="164"/>
      <c r="D68" s="164"/>
      <c r="E68" s="164"/>
      <c r="F68" s="164"/>
      <c r="G68" s="164"/>
      <c r="H68"/>
      <c r="I68"/>
      <c r="J68"/>
      <c r="K68"/>
      <c r="L68"/>
    </row>
    <row r="69" spans="1:12" ht="12.75" customHeight="1">
      <c r="A69" s="164"/>
      <c r="B69" s="164"/>
      <c r="C69" s="164"/>
      <c r="D69" s="164"/>
      <c r="E69" s="164"/>
      <c r="F69" s="164"/>
      <c r="G69" s="164"/>
      <c r="H69"/>
      <c r="I69"/>
      <c r="J69"/>
      <c r="K69"/>
      <c r="L69"/>
    </row>
    <row r="70" spans="1:12" ht="12.75" customHeight="1">
      <c r="A70" s="18"/>
      <c r="B70" s="18"/>
      <c r="C70" s="18"/>
      <c r="D70" s="18"/>
      <c r="E70" s="18"/>
      <c r="F70" s="18"/>
      <c r="G70" s="18"/>
      <c r="H70"/>
      <c r="I70"/>
      <c r="J70"/>
      <c r="K70"/>
      <c r="L70"/>
    </row>
    <row r="71" spans="1:12" ht="12.75" customHeight="1">
      <c r="A71" s="164" t="s">
        <v>172</v>
      </c>
      <c r="B71" s="164"/>
      <c r="C71" s="164"/>
      <c r="D71" s="164"/>
      <c r="E71" s="164"/>
      <c r="F71" s="164"/>
      <c r="G71" s="164"/>
      <c r="H71" s="18"/>
      <c r="I71" s="18"/>
      <c r="J71" s="18"/>
      <c r="K71" s="18"/>
      <c r="L71"/>
    </row>
    <row r="72" spans="1:12" ht="23.1" customHeight="1">
      <c r="A72" s="164"/>
      <c r="B72" s="164"/>
      <c r="C72" s="164"/>
      <c r="D72" s="164"/>
      <c r="E72" s="164"/>
      <c r="F72" s="164"/>
      <c r="G72" s="164"/>
      <c r="H72" s="18"/>
      <c r="I72" s="18"/>
      <c r="J72" s="18"/>
      <c r="K72" s="18"/>
      <c r="L72"/>
    </row>
    <row r="73" spans="1:12">
      <c r="A73" s="4"/>
      <c r="B73" s="14"/>
      <c r="C73" s="14"/>
      <c r="D73" s="14"/>
      <c r="E73" s="14"/>
      <c r="F73" s="14"/>
      <c r="G73" s="14"/>
      <c r="H73"/>
      <c r="I73"/>
      <c r="J73"/>
      <c r="K73"/>
      <c r="L73"/>
    </row>
    <row r="74" spans="1:12" ht="12.75" customHeight="1">
      <c r="A74" s="171" t="s">
        <v>57</v>
      </c>
      <c r="B74" s="171"/>
      <c r="C74" s="171"/>
      <c r="D74" s="171"/>
      <c r="E74" s="171"/>
      <c r="F74" s="171"/>
      <c r="G74" s="68">
        <f>F49+G62</f>
        <v>1621.4218879999999</v>
      </c>
      <c r="H74" s="84"/>
      <c r="I74"/>
      <c r="J74"/>
      <c r="K74"/>
      <c r="L74"/>
    </row>
    <row r="75" spans="1:12" ht="12.75" customHeight="1">
      <c r="A75" s="35"/>
      <c r="B75" s="14"/>
      <c r="C75" s="14"/>
      <c r="D75" s="14"/>
      <c r="E75" s="14"/>
      <c r="F75" s="14"/>
      <c r="G75" s="14"/>
      <c r="H75"/>
      <c r="I75"/>
      <c r="J75"/>
      <c r="K75"/>
      <c r="L75"/>
    </row>
    <row r="76" spans="1:12" ht="12.75" customHeight="1">
      <c r="A76" s="46" t="s">
        <v>58</v>
      </c>
      <c r="B76" s="180" t="s">
        <v>59</v>
      </c>
      <c r="C76" s="180"/>
      <c r="D76" s="180"/>
      <c r="E76" s="180"/>
      <c r="F76" s="52" t="s">
        <v>60</v>
      </c>
      <c r="G76" s="52" t="s">
        <v>61</v>
      </c>
      <c r="H76"/>
      <c r="I76"/>
      <c r="J76"/>
      <c r="K76"/>
      <c r="L76"/>
    </row>
    <row r="77" spans="1:12" ht="12.75" customHeight="1">
      <c r="A77" s="47" t="s">
        <v>7</v>
      </c>
      <c r="B77" s="200" t="s">
        <v>62</v>
      </c>
      <c r="C77" s="200"/>
      <c r="D77" s="200"/>
      <c r="E77" s="200"/>
      <c r="F77" s="61">
        <v>0.2</v>
      </c>
      <c r="G77" s="49">
        <f>G74*F77</f>
        <v>324.28437759999997</v>
      </c>
      <c r="H77"/>
      <c r="I77"/>
      <c r="J77"/>
      <c r="K77"/>
      <c r="L77"/>
    </row>
    <row r="78" spans="1:12" ht="12.75" customHeight="1">
      <c r="A78" s="47" t="s">
        <v>9</v>
      </c>
      <c r="B78" s="200" t="s">
        <v>63</v>
      </c>
      <c r="C78" s="200"/>
      <c r="D78" s="200"/>
      <c r="E78" s="200"/>
      <c r="F78" s="61">
        <v>2.5000000000000001E-2</v>
      </c>
      <c r="G78" s="49">
        <f>G74*F78</f>
        <v>40.535547199999996</v>
      </c>
      <c r="H78"/>
      <c r="I78"/>
      <c r="J78"/>
      <c r="K78"/>
      <c r="L78"/>
    </row>
    <row r="79" spans="1:12" ht="12.75" customHeight="1">
      <c r="A79" s="47" t="s">
        <v>12</v>
      </c>
      <c r="B79" s="200" t="s">
        <v>64</v>
      </c>
      <c r="C79" s="200"/>
      <c r="D79" s="200"/>
      <c r="E79" s="200"/>
      <c r="F79" s="61">
        <v>1.4999999999999999E-2</v>
      </c>
      <c r="G79" s="49">
        <f>G74*F79</f>
        <v>24.321328319999996</v>
      </c>
      <c r="H79"/>
      <c r="I79"/>
      <c r="J79"/>
      <c r="K79"/>
      <c r="L79"/>
    </row>
    <row r="80" spans="1:12" ht="12.75" customHeight="1">
      <c r="A80" s="47" t="s">
        <v>15</v>
      </c>
      <c r="B80" s="200" t="s">
        <v>65</v>
      </c>
      <c r="C80" s="200"/>
      <c r="D80" s="200"/>
      <c r="E80" s="200"/>
      <c r="F80" s="61">
        <v>1.4999999999999999E-2</v>
      </c>
      <c r="G80" s="49">
        <f>G74*F80</f>
        <v>24.321328319999996</v>
      </c>
      <c r="H80"/>
      <c r="I80"/>
      <c r="J80"/>
      <c r="K80"/>
      <c r="L80"/>
    </row>
    <row r="81" spans="1:12" ht="12.75" customHeight="1">
      <c r="A81" s="47" t="s">
        <v>66</v>
      </c>
      <c r="B81" s="200" t="s">
        <v>67</v>
      </c>
      <c r="C81" s="200"/>
      <c r="D81" s="200"/>
      <c r="E81" s="200"/>
      <c r="F81" s="61">
        <v>0.01</v>
      </c>
      <c r="G81" s="49">
        <f>G74*F81</f>
        <v>16.214218879999997</v>
      </c>
      <c r="H81"/>
      <c r="I81"/>
      <c r="J81"/>
      <c r="K81"/>
      <c r="L81"/>
    </row>
    <row r="82" spans="1:12" ht="12.75" customHeight="1">
      <c r="A82" s="47" t="s">
        <v>68</v>
      </c>
      <c r="B82" s="200" t="s">
        <v>69</v>
      </c>
      <c r="C82" s="200"/>
      <c r="D82" s="200"/>
      <c r="E82" s="200"/>
      <c r="F82" s="61">
        <v>6.0000000000000001E-3</v>
      </c>
      <c r="G82" s="49">
        <f>G74*F82</f>
        <v>9.728531327999999</v>
      </c>
      <c r="H82"/>
      <c r="I82"/>
      <c r="J82"/>
      <c r="K82"/>
      <c r="L82"/>
    </row>
    <row r="83" spans="1:12" ht="12.75" customHeight="1">
      <c r="A83" s="47" t="s">
        <v>70</v>
      </c>
      <c r="B83" s="138" t="s">
        <v>71</v>
      </c>
      <c r="C83" s="138"/>
      <c r="D83" s="138"/>
      <c r="E83" s="138"/>
      <c r="F83" s="61">
        <v>2E-3</v>
      </c>
      <c r="G83" s="49">
        <f>G74*F83</f>
        <v>3.242843776</v>
      </c>
      <c r="H83"/>
      <c r="I83"/>
      <c r="J83"/>
      <c r="K83"/>
      <c r="L83"/>
    </row>
    <row r="84" spans="1:12" ht="12.75" customHeight="1">
      <c r="A84" s="47" t="s">
        <v>72</v>
      </c>
      <c r="B84" s="138" t="s">
        <v>73</v>
      </c>
      <c r="C84" s="138"/>
      <c r="D84" s="138"/>
      <c r="E84" s="138"/>
      <c r="F84" s="61">
        <v>0.08</v>
      </c>
      <c r="G84" s="49">
        <f>G74*F84</f>
        <v>129.71375103999998</v>
      </c>
      <c r="H84"/>
      <c r="I84"/>
      <c r="J84"/>
      <c r="K84"/>
      <c r="L84"/>
    </row>
    <row r="85" spans="1:12" ht="12.75" customHeight="1">
      <c r="A85" s="73"/>
      <c r="B85" s="202" t="s">
        <v>74</v>
      </c>
      <c r="C85" s="202"/>
      <c r="D85" s="202"/>
      <c r="E85" s="202"/>
      <c r="F85" s="57">
        <f>F77+F78+F79+F80+F81+F82+F83+F84</f>
        <v>0.35300000000000004</v>
      </c>
      <c r="G85" s="51">
        <f>SUM(G77:G84)</f>
        <v>572.36192646399991</v>
      </c>
      <c r="H85"/>
      <c r="I85"/>
      <c r="J85"/>
      <c r="K85"/>
      <c r="L85"/>
    </row>
    <row r="86" spans="1:12" ht="12.75" customHeight="1">
      <c r="A86" s="4"/>
      <c r="B86" s="14"/>
      <c r="C86" s="14"/>
      <c r="D86" s="14"/>
      <c r="E86" s="14"/>
      <c r="F86" s="14"/>
      <c r="G86" s="14"/>
      <c r="H86"/>
      <c r="I86"/>
      <c r="J86"/>
      <c r="K86"/>
      <c r="L86"/>
    </row>
    <row r="87" spans="1:12" ht="12.75" customHeight="1">
      <c r="A87" s="164" t="s">
        <v>75</v>
      </c>
      <c r="B87" s="164"/>
      <c r="C87" s="164"/>
      <c r="D87" s="164"/>
      <c r="E87" s="164"/>
      <c r="F87" s="164"/>
      <c r="G87" s="164"/>
      <c r="H87"/>
      <c r="I87"/>
      <c r="J87"/>
      <c r="K87"/>
      <c r="L87"/>
    </row>
    <row r="88" spans="1:12" ht="12.75" customHeight="1">
      <c r="A88" s="164"/>
      <c r="B88" s="164"/>
      <c r="C88" s="164"/>
      <c r="D88" s="164"/>
      <c r="E88" s="164"/>
      <c r="F88" s="164"/>
      <c r="G88" s="164"/>
      <c r="H88"/>
      <c r="I88"/>
      <c r="J88"/>
      <c r="K88"/>
      <c r="L88"/>
    </row>
    <row r="89" spans="1:12" ht="12.75" customHeight="1">
      <c r="A89" s="164" t="s">
        <v>76</v>
      </c>
      <c r="B89" s="164"/>
      <c r="C89" s="164"/>
      <c r="D89" s="164"/>
      <c r="E89" s="164"/>
      <c r="F89" s="164"/>
      <c r="G89" s="164"/>
      <c r="H89"/>
      <c r="I89"/>
      <c r="J89"/>
      <c r="K89"/>
      <c r="L89"/>
    </row>
    <row r="90" spans="1:12" ht="12.75" customHeight="1">
      <c r="A90" s="164"/>
      <c r="B90" s="164"/>
      <c r="C90" s="164"/>
      <c r="D90" s="164"/>
      <c r="E90" s="164"/>
      <c r="F90" s="164"/>
      <c r="G90" s="164"/>
      <c r="H90"/>
      <c r="I90"/>
      <c r="J90"/>
      <c r="K90"/>
      <c r="L90"/>
    </row>
    <row r="91" spans="1:12" ht="12.75" customHeight="1">
      <c r="A91" s="4"/>
      <c r="B91" s="14"/>
      <c r="C91" s="14"/>
      <c r="D91" s="14"/>
      <c r="E91" s="14"/>
      <c r="F91" s="14"/>
      <c r="G91" s="14"/>
      <c r="H91"/>
      <c r="I91"/>
      <c r="J91"/>
      <c r="K91"/>
      <c r="L91"/>
    </row>
    <row r="92" spans="1:12" ht="12.75" customHeight="1">
      <c r="A92" s="173" t="s">
        <v>77</v>
      </c>
      <c r="B92" s="173"/>
      <c r="C92" s="173"/>
      <c r="D92" s="173"/>
      <c r="E92" s="173"/>
      <c r="F92" s="173"/>
      <c r="G92" s="173"/>
      <c r="H92"/>
      <c r="I92"/>
      <c r="J92"/>
      <c r="K92"/>
      <c r="L92"/>
    </row>
    <row r="93" spans="1:12" ht="12.75" customHeight="1">
      <c r="A93" s="11"/>
      <c r="B93" s="44"/>
      <c r="C93" s="44"/>
      <c r="D93" s="44"/>
      <c r="E93" s="44"/>
      <c r="F93" s="44"/>
      <c r="G93" s="44"/>
      <c r="H93"/>
      <c r="I93"/>
      <c r="J93"/>
      <c r="K93"/>
      <c r="L93"/>
    </row>
    <row r="94" spans="1:12" ht="12.75" customHeight="1">
      <c r="A94" s="174" t="s">
        <v>78</v>
      </c>
      <c r="B94" s="174"/>
      <c r="C94" s="174"/>
      <c r="D94" s="174"/>
      <c r="E94" s="174"/>
      <c r="F94" s="174"/>
      <c r="G94" s="174"/>
      <c r="H94"/>
      <c r="I94"/>
      <c r="J94"/>
      <c r="K94"/>
      <c r="L94"/>
    </row>
    <row r="95" spans="1:12" ht="12.75" customHeight="1">
      <c r="A95" s="45"/>
      <c r="B95" s="45"/>
      <c r="C95" s="45"/>
      <c r="D95" s="45"/>
      <c r="E95" s="45"/>
      <c r="F95" s="45"/>
      <c r="G95" s="45"/>
      <c r="H95"/>
      <c r="I95"/>
      <c r="J95"/>
      <c r="K95"/>
      <c r="L95"/>
    </row>
    <row r="96" spans="1:12" ht="12.75" customHeight="1">
      <c r="A96" s="4"/>
      <c r="B96" s="14"/>
      <c r="C96" s="14"/>
      <c r="D96" s="14"/>
      <c r="E96" s="14"/>
      <c r="F96" s="14"/>
      <c r="G96" s="14"/>
      <c r="H96"/>
      <c r="I96"/>
      <c r="J96"/>
      <c r="K96"/>
      <c r="L96"/>
    </row>
    <row r="97" spans="1:12" ht="14.25" customHeight="1">
      <c r="A97" s="46" t="s">
        <v>79</v>
      </c>
      <c r="B97" s="175" t="s">
        <v>80</v>
      </c>
      <c r="C97" s="175"/>
      <c r="D97" s="175"/>
      <c r="E97" s="175"/>
      <c r="F97" s="175" t="s">
        <v>40</v>
      </c>
      <c r="G97" s="175"/>
      <c r="H97"/>
      <c r="I97"/>
      <c r="J97"/>
      <c r="K97"/>
      <c r="L97"/>
    </row>
    <row r="98" spans="1:12" ht="14.25" customHeight="1">
      <c r="A98" s="47" t="s">
        <v>7</v>
      </c>
      <c r="B98" s="176" t="s">
        <v>81</v>
      </c>
      <c r="C98" s="176"/>
      <c r="D98" s="176"/>
      <c r="E98" s="176"/>
      <c r="F98" s="177">
        <v>0</v>
      </c>
      <c r="G98" s="177"/>
      <c r="H98"/>
      <c r="I98"/>
      <c r="J98"/>
      <c r="K98"/>
      <c r="L98"/>
    </row>
    <row r="99" spans="1:12" ht="14.25" customHeight="1">
      <c r="A99" s="47" t="s">
        <v>9</v>
      </c>
      <c r="B99" s="176" t="s">
        <v>82</v>
      </c>
      <c r="C99" s="176"/>
      <c r="D99" s="176"/>
      <c r="E99" s="176"/>
      <c r="F99" s="177">
        <f>22*7.08</f>
        <v>155.76</v>
      </c>
      <c r="G99" s="177"/>
      <c r="H99" s="48"/>
      <c r="I99"/>
      <c r="J99"/>
      <c r="K99"/>
      <c r="L99"/>
    </row>
    <row r="100" spans="1:12" ht="14.25" customHeight="1">
      <c r="A100" s="47" t="s">
        <v>12</v>
      </c>
      <c r="B100" s="176" t="s">
        <v>83</v>
      </c>
      <c r="C100" s="176"/>
      <c r="D100" s="176"/>
      <c r="E100" s="176"/>
      <c r="F100" s="178">
        <v>40.200000000000003</v>
      </c>
      <c r="G100" s="178"/>
      <c r="H100" s="48"/>
      <c r="I100"/>
      <c r="J100"/>
      <c r="K100"/>
      <c r="L100"/>
    </row>
    <row r="101" spans="1:12" ht="14.25" customHeight="1">
      <c r="A101" s="47" t="s">
        <v>15</v>
      </c>
      <c r="B101" s="176" t="s">
        <v>84</v>
      </c>
      <c r="C101" s="176"/>
      <c r="D101" s="176"/>
      <c r="E101" s="176"/>
      <c r="F101" s="178">
        <v>100</v>
      </c>
      <c r="G101" s="178"/>
      <c r="H101" s="50"/>
      <c r="I101"/>
      <c r="J101"/>
      <c r="K101"/>
      <c r="L101"/>
    </row>
    <row r="102" spans="1:12" ht="14.25" customHeight="1">
      <c r="A102" s="47" t="s">
        <v>66</v>
      </c>
      <c r="B102" s="176" t="s">
        <v>85</v>
      </c>
      <c r="C102" s="176"/>
      <c r="D102" s="176"/>
      <c r="E102" s="176"/>
      <c r="F102" s="178">
        <v>10</v>
      </c>
      <c r="G102" s="178"/>
      <c r="H102" s="50"/>
      <c r="I102"/>
      <c r="J102"/>
      <c r="K102"/>
      <c r="L102"/>
    </row>
    <row r="103" spans="1:12" ht="14.25" customHeight="1">
      <c r="A103" s="142" t="s">
        <v>42</v>
      </c>
      <c r="B103" s="142"/>
      <c r="C103" s="142"/>
      <c r="D103" s="142"/>
      <c r="E103" s="142"/>
      <c r="F103" s="179">
        <f>F98+F99+F100+F101+F102</f>
        <v>305.95999999999998</v>
      </c>
      <c r="G103" s="179"/>
      <c r="H103"/>
      <c r="I103"/>
      <c r="J103"/>
      <c r="K103"/>
      <c r="L103"/>
    </row>
    <row r="104" spans="1:12" ht="12.75" customHeight="1">
      <c r="A104" s="164" t="s">
        <v>86</v>
      </c>
      <c r="B104" s="164"/>
      <c r="C104" s="164"/>
      <c r="D104" s="164"/>
      <c r="E104" s="164"/>
      <c r="F104" s="164"/>
      <c r="G104" s="164"/>
      <c r="H104"/>
      <c r="I104"/>
      <c r="J104"/>
      <c r="K104"/>
      <c r="L104"/>
    </row>
    <row r="105" spans="1:12" ht="14.25" customHeight="1">
      <c r="A105" s="164" t="s">
        <v>87</v>
      </c>
      <c r="B105" s="164"/>
      <c r="C105" s="164"/>
      <c r="D105" s="164"/>
      <c r="E105" s="164"/>
      <c r="F105" s="164"/>
      <c r="G105" s="164"/>
      <c r="H105"/>
      <c r="I105"/>
      <c r="J105"/>
      <c r="K105"/>
      <c r="L105"/>
    </row>
    <row r="106" spans="1:12" ht="14.25" customHeight="1">
      <c r="A106" s="164"/>
      <c r="B106" s="164"/>
      <c r="C106" s="164"/>
      <c r="D106" s="164"/>
      <c r="E106" s="164"/>
      <c r="F106" s="164"/>
      <c r="G106" s="164"/>
      <c r="H106"/>
      <c r="I106"/>
      <c r="J106"/>
      <c r="K106"/>
      <c r="L106"/>
    </row>
    <row r="107" spans="1:12" ht="31.35" customHeight="1">
      <c r="A107" s="164" t="s">
        <v>88</v>
      </c>
      <c r="B107" s="164"/>
      <c r="C107" s="164"/>
      <c r="D107" s="164"/>
      <c r="E107" s="164"/>
      <c r="F107" s="164"/>
      <c r="G107" s="164"/>
      <c r="H107"/>
      <c r="I107"/>
      <c r="J107"/>
      <c r="K107"/>
      <c r="L107"/>
    </row>
    <row r="108" spans="1:12" ht="14.25" customHeight="1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 ht="14.25" customHeight="1">
      <c r="A109" s="146" t="s">
        <v>89</v>
      </c>
      <c r="B109" s="146"/>
      <c r="C109" s="146"/>
      <c r="D109" s="146"/>
      <c r="E109" s="146"/>
      <c r="F109" s="146"/>
      <c r="G109" s="146"/>
      <c r="H109"/>
      <c r="I109"/>
      <c r="J109"/>
      <c r="K109"/>
      <c r="L109"/>
    </row>
    <row r="110" spans="1:12" ht="14.25" customHeight="1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 ht="14.25" customHeight="1">
      <c r="A111" s="46">
        <v>2</v>
      </c>
      <c r="B111" s="142" t="s">
        <v>90</v>
      </c>
      <c r="C111" s="142"/>
      <c r="D111" s="142"/>
      <c r="E111" s="142"/>
      <c r="F111" s="175" t="s">
        <v>40</v>
      </c>
      <c r="G111" s="175"/>
      <c r="H111"/>
      <c r="I111"/>
      <c r="J111"/>
      <c r="K111"/>
      <c r="L111"/>
    </row>
    <row r="112" spans="1:12" ht="14.85" customHeight="1">
      <c r="A112" s="47" t="s">
        <v>47</v>
      </c>
      <c r="B112" s="138" t="s">
        <v>91</v>
      </c>
      <c r="C112" s="138"/>
      <c r="D112" s="138"/>
      <c r="E112" s="138"/>
      <c r="F112" s="178">
        <f>G62</f>
        <v>263.90188799999999</v>
      </c>
      <c r="G112" s="178"/>
      <c r="H112"/>
      <c r="I112"/>
      <c r="J112"/>
      <c r="K112"/>
      <c r="L112"/>
    </row>
    <row r="113" spans="1:12" ht="12.75" customHeight="1">
      <c r="A113" s="47" t="s">
        <v>58</v>
      </c>
      <c r="B113" s="138" t="s">
        <v>59</v>
      </c>
      <c r="C113" s="138"/>
      <c r="D113" s="138"/>
      <c r="E113" s="138"/>
      <c r="F113" s="178">
        <f>G85</f>
        <v>572.36192646399991</v>
      </c>
      <c r="G113" s="178"/>
      <c r="H113"/>
      <c r="I113"/>
      <c r="J113"/>
      <c r="K113"/>
      <c r="L113"/>
    </row>
    <row r="114" spans="1:12" ht="12.75" customHeight="1">
      <c r="A114" s="47" t="s">
        <v>79</v>
      </c>
      <c r="B114" s="138" t="s">
        <v>92</v>
      </c>
      <c r="C114" s="138"/>
      <c r="D114" s="138"/>
      <c r="E114" s="138"/>
      <c r="F114" s="178">
        <f>F103</f>
        <v>305.95999999999998</v>
      </c>
      <c r="G114" s="178"/>
      <c r="H114"/>
      <c r="I114"/>
      <c r="J114"/>
      <c r="K114"/>
      <c r="L114"/>
    </row>
    <row r="115" spans="1:12" ht="12.75" customHeight="1">
      <c r="A115" s="142" t="s">
        <v>42</v>
      </c>
      <c r="B115" s="142"/>
      <c r="C115" s="142"/>
      <c r="D115" s="142"/>
      <c r="E115" s="142"/>
      <c r="F115" s="179">
        <f>F112+F113+F114</f>
        <v>1142.2238144639998</v>
      </c>
      <c r="G115" s="179"/>
      <c r="H115"/>
      <c r="I115"/>
      <c r="J115"/>
      <c r="K115"/>
      <c r="L115"/>
    </row>
    <row r="116" spans="1:12" ht="12.75" customHeight="1">
      <c r="A116" s="14"/>
      <c r="B116" s="14"/>
      <c r="C116" s="14"/>
      <c r="D116" s="14"/>
      <c r="E116" s="14"/>
      <c r="F116" s="14"/>
      <c r="G116" s="14"/>
      <c r="H116"/>
      <c r="I116"/>
      <c r="J116"/>
      <c r="K116"/>
      <c r="L116"/>
    </row>
    <row r="117" spans="1:12" ht="12.75" customHeight="1">
      <c r="A117" s="165" t="s">
        <v>93</v>
      </c>
      <c r="B117" s="165"/>
      <c r="C117" s="165"/>
      <c r="D117" s="165"/>
      <c r="E117" s="165"/>
      <c r="F117" s="165"/>
      <c r="G117" s="165"/>
      <c r="H117"/>
      <c r="I117"/>
      <c r="J117"/>
      <c r="K117"/>
      <c r="L117"/>
    </row>
    <row r="118" spans="1:12" ht="14.25" customHeight="1">
      <c r="A118"/>
      <c r="B118" s="14"/>
      <c r="C118" s="14"/>
      <c r="D118" s="14"/>
      <c r="E118" s="14"/>
      <c r="F118" s="14"/>
      <c r="G118" s="14"/>
      <c r="H118"/>
      <c r="I118"/>
      <c r="J118"/>
      <c r="K118"/>
      <c r="L118"/>
    </row>
    <row r="119" spans="1:12" ht="14.25" customHeight="1">
      <c r="A119" s="52">
        <v>3</v>
      </c>
      <c r="B119" s="180" t="s">
        <v>94</v>
      </c>
      <c r="C119" s="180"/>
      <c r="D119" s="180"/>
      <c r="E119" s="180"/>
      <c r="F119" s="52" t="s">
        <v>49</v>
      </c>
      <c r="G119" s="52" t="s">
        <v>40</v>
      </c>
      <c r="H119"/>
      <c r="I119"/>
      <c r="J119"/>
      <c r="K119"/>
      <c r="L119"/>
    </row>
    <row r="120" spans="1:12" ht="14.25" customHeight="1">
      <c r="A120" s="5" t="s">
        <v>7</v>
      </c>
      <c r="B120" s="138" t="s">
        <v>95</v>
      </c>
      <c r="C120" s="138"/>
      <c r="D120" s="138"/>
      <c r="E120" s="138"/>
      <c r="F120" s="53">
        <v>4.1999999999999997E-3</v>
      </c>
      <c r="G120" s="54">
        <f>F49*F120</f>
        <v>5.7015839999999995</v>
      </c>
      <c r="H120"/>
      <c r="I120"/>
      <c r="J120"/>
      <c r="K120"/>
      <c r="L120"/>
    </row>
    <row r="121" spans="1:12" ht="12.75" customHeight="1">
      <c r="A121" s="5" t="s">
        <v>9</v>
      </c>
      <c r="B121" s="138" t="s">
        <v>96</v>
      </c>
      <c r="C121" s="138"/>
      <c r="D121" s="138"/>
      <c r="E121" s="138"/>
      <c r="F121" s="53">
        <v>2.9999999999999997E-4</v>
      </c>
      <c r="G121" s="54">
        <f>F49*F121</f>
        <v>0.40725599999999995</v>
      </c>
      <c r="H121"/>
      <c r="I121"/>
      <c r="J121"/>
      <c r="K121"/>
      <c r="L121"/>
    </row>
    <row r="122" spans="1:12" ht="24" customHeight="1">
      <c r="A122" s="5" t="s">
        <v>12</v>
      </c>
      <c r="B122" s="138" t="s">
        <v>97</v>
      </c>
      <c r="C122" s="138"/>
      <c r="D122" s="138"/>
      <c r="E122" s="138"/>
      <c r="F122" s="53">
        <v>0.05</v>
      </c>
      <c r="G122" s="54">
        <f>F49*F122</f>
        <v>67.876000000000005</v>
      </c>
      <c r="H122"/>
      <c r="I122"/>
      <c r="J122"/>
      <c r="K122"/>
      <c r="L122"/>
    </row>
    <row r="123" spans="1:12" ht="14.25" customHeight="1">
      <c r="A123" s="5" t="s">
        <v>15</v>
      </c>
      <c r="B123" s="138" t="s">
        <v>98</v>
      </c>
      <c r="C123" s="138"/>
      <c r="D123" s="138"/>
      <c r="E123" s="138"/>
      <c r="F123" s="53">
        <v>1.9400000000000001E-2</v>
      </c>
      <c r="G123" s="54">
        <f>F49*F123</f>
        <v>26.335888000000001</v>
      </c>
      <c r="H123"/>
      <c r="I123"/>
      <c r="J123"/>
      <c r="K123"/>
      <c r="L123"/>
    </row>
    <row r="124" spans="1:12" ht="12.75" customHeight="1">
      <c r="A124" s="5" t="s">
        <v>66</v>
      </c>
      <c r="B124" s="138" t="s">
        <v>173</v>
      </c>
      <c r="C124" s="138"/>
      <c r="D124" s="138"/>
      <c r="E124" s="138"/>
      <c r="F124" s="53">
        <v>7.1999999999999998E-3</v>
      </c>
      <c r="G124" s="54">
        <f>F49*F124</f>
        <v>9.7741439999999997</v>
      </c>
      <c r="H124"/>
      <c r="I124" s="55"/>
      <c r="J124"/>
      <c r="K124"/>
      <c r="L124"/>
    </row>
    <row r="125" spans="1:12" ht="12.75" customHeight="1">
      <c r="A125" s="56"/>
      <c r="B125" s="175" t="s">
        <v>100</v>
      </c>
      <c r="C125" s="175"/>
      <c r="D125" s="175"/>
      <c r="E125" s="175"/>
      <c r="F125" s="57">
        <f>F120+F121+F122+F123+F124</f>
        <v>8.1099999999999992E-2</v>
      </c>
      <c r="G125" s="51">
        <f>SUM(G120:G124)</f>
        <v>110.09487200000001</v>
      </c>
      <c r="H125"/>
      <c r="I125"/>
      <c r="J125"/>
      <c r="K125"/>
      <c r="L125"/>
    </row>
    <row r="126" spans="1:12" ht="81.95" customHeight="1">
      <c r="A126" s="181" t="s">
        <v>101</v>
      </c>
      <c r="B126" s="181"/>
      <c r="C126" s="181"/>
      <c r="D126" s="181"/>
      <c r="E126" s="181"/>
      <c r="F126" s="181"/>
      <c r="G126" s="181"/>
      <c r="H126"/>
      <c r="I126"/>
      <c r="J126"/>
      <c r="K126"/>
      <c r="L126"/>
    </row>
    <row r="127" spans="1:12">
      <c r="A127" s="165" t="s">
        <v>102</v>
      </c>
      <c r="B127" s="165"/>
      <c r="C127" s="165"/>
      <c r="D127" s="165"/>
      <c r="E127" s="165"/>
      <c r="F127" s="165"/>
      <c r="G127" s="165"/>
      <c r="H127"/>
      <c r="I127"/>
      <c r="J127"/>
      <c r="K127"/>
      <c r="L127"/>
    </row>
    <row r="128" spans="1:12">
      <c r="A128" s="59"/>
      <c r="B128" s="59"/>
      <c r="C128" s="59"/>
      <c r="D128" s="59"/>
      <c r="E128" s="59"/>
      <c r="F128" s="59"/>
      <c r="G128" s="59"/>
      <c r="H128"/>
      <c r="I128"/>
      <c r="J128"/>
      <c r="K128"/>
      <c r="L128"/>
    </row>
    <row r="129" spans="1:12" ht="32.25" customHeight="1">
      <c r="A129" s="164" t="s">
        <v>103</v>
      </c>
      <c r="B129" s="164"/>
      <c r="C129" s="164"/>
      <c r="D129" s="164"/>
      <c r="E129" s="164"/>
      <c r="F129" s="164"/>
      <c r="G129" s="164"/>
      <c r="H129"/>
      <c r="I129"/>
      <c r="J129"/>
      <c r="K129"/>
      <c r="L129"/>
    </row>
    <row r="130" spans="1:12">
      <c r="A130" s="59"/>
      <c r="B130" s="59"/>
      <c r="C130" s="59"/>
      <c r="D130" s="59"/>
      <c r="E130" s="59"/>
      <c r="F130" s="59"/>
      <c r="G130" s="59"/>
      <c r="H130"/>
      <c r="I130"/>
      <c r="J130"/>
      <c r="K130"/>
      <c r="L130"/>
    </row>
    <row r="131" spans="1:12" ht="12.75" customHeight="1">
      <c r="A131" s="164" t="s">
        <v>104</v>
      </c>
      <c r="B131" s="164"/>
      <c r="C131" s="164"/>
      <c r="D131" s="164"/>
      <c r="E131" s="164"/>
      <c r="F131" s="164"/>
      <c r="G131" s="164"/>
      <c r="H131"/>
      <c r="I131"/>
      <c r="J131"/>
      <c r="K131"/>
      <c r="L131"/>
    </row>
    <row r="132" spans="1:12" ht="12.75" customHeight="1">
      <c r="A132" s="11"/>
      <c r="B132" s="11"/>
      <c r="C132" s="11"/>
      <c r="D132" s="11"/>
      <c r="E132" s="11"/>
      <c r="F132" s="11"/>
      <c r="G132" s="11"/>
      <c r="H132"/>
      <c r="I132"/>
      <c r="J132"/>
      <c r="K132"/>
      <c r="L132"/>
    </row>
    <row r="133" spans="1:12" ht="12.75" customHeight="1">
      <c r="A133" s="171" t="s">
        <v>105</v>
      </c>
      <c r="B133" s="171"/>
      <c r="C133" s="171"/>
      <c r="D133" s="171"/>
      <c r="E133" s="171"/>
      <c r="F133" s="171"/>
      <c r="G133" s="58">
        <f>F49+F115+G125</f>
        <v>2609.8386864640001</v>
      </c>
      <c r="H133"/>
      <c r="I133"/>
      <c r="J133"/>
      <c r="K133"/>
      <c r="L133"/>
    </row>
    <row r="134" spans="1:12">
      <c r="A134" s="59"/>
      <c r="B134" s="59"/>
      <c r="C134" s="59"/>
      <c r="D134" s="59"/>
      <c r="E134" s="59"/>
      <c r="F134" s="59"/>
      <c r="G134" s="59"/>
      <c r="H134"/>
      <c r="I134"/>
      <c r="J134"/>
      <c r="K134"/>
      <c r="L134"/>
    </row>
    <row r="135" spans="1:12">
      <c r="A135" s="182" t="s">
        <v>174</v>
      </c>
      <c r="B135" s="182"/>
      <c r="C135" s="182"/>
      <c r="D135" s="182"/>
      <c r="E135" s="182"/>
      <c r="F135" s="182"/>
      <c r="G135" s="182"/>
      <c r="H135"/>
      <c r="I135"/>
      <c r="J135"/>
      <c r="K135"/>
      <c r="L135"/>
    </row>
    <row r="136" spans="1:12">
      <c r="A136" s="59"/>
      <c r="B136" s="59"/>
      <c r="C136" s="59"/>
      <c r="D136" s="59"/>
      <c r="E136" s="59"/>
      <c r="F136" s="59"/>
      <c r="G136" s="59"/>
      <c r="H136"/>
      <c r="I136"/>
      <c r="J136"/>
      <c r="K136"/>
      <c r="L136"/>
    </row>
    <row r="137" spans="1:12" ht="12.75" customHeight="1">
      <c r="A137" s="90" t="s">
        <v>107</v>
      </c>
      <c r="B137" s="203" t="s">
        <v>108</v>
      </c>
      <c r="C137" s="203"/>
      <c r="D137" s="203"/>
      <c r="E137" s="203"/>
      <c r="F137" s="91" t="s">
        <v>49</v>
      </c>
      <c r="G137" s="90" t="s">
        <v>40</v>
      </c>
      <c r="H137"/>
      <c r="I137"/>
      <c r="J137"/>
      <c r="K137"/>
      <c r="L137"/>
    </row>
    <row r="138" spans="1:12" ht="12.75" customHeight="1">
      <c r="A138" s="92" t="s">
        <v>7</v>
      </c>
      <c r="B138" s="150" t="s">
        <v>109</v>
      </c>
      <c r="C138" s="150"/>
      <c r="D138" s="150"/>
      <c r="E138" s="150"/>
      <c r="F138" s="93">
        <v>8.3299999999999999E-2</v>
      </c>
      <c r="G138" s="94">
        <f>G133*F138</f>
        <v>217.39956258245121</v>
      </c>
      <c r="H138"/>
      <c r="I138"/>
      <c r="J138"/>
      <c r="K138"/>
      <c r="L138"/>
    </row>
    <row r="139" spans="1:12" ht="12.75" customHeight="1">
      <c r="A139" s="95" t="s">
        <v>7</v>
      </c>
      <c r="B139" s="169" t="s">
        <v>110</v>
      </c>
      <c r="C139" s="169"/>
      <c r="D139" s="169"/>
      <c r="E139" s="169"/>
      <c r="F139" s="29">
        <v>1.66E-2</v>
      </c>
      <c r="G139" s="96">
        <f>G133*F139</f>
        <v>43.323322195302403</v>
      </c>
      <c r="H139"/>
      <c r="I139"/>
      <c r="J139"/>
      <c r="K139"/>
      <c r="L139"/>
    </row>
    <row r="140" spans="1:12" ht="14.25" customHeight="1">
      <c r="A140" s="95" t="s">
        <v>9</v>
      </c>
      <c r="B140" s="169" t="s">
        <v>111</v>
      </c>
      <c r="C140" s="169"/>
      <c r="D140" s="169"/>
      <c r="E140" s="169"/>
      <c r="F140" s="29">
        <v>2.0000000000000001E-4</v>
      </c>
      <c r="G140" s="96">
        <f>G133*F140</f>
        <v>0.5219677372928001</v>
      </c>
      <c r="H140"/>
      <c r="I140"/>
      <c r="J140"/>
      <c r="K140"/>
      <c r="L140"/>
    </row>
    <row r="141" spans="1:12" ht="14.25" customHeight="1">
      <c r="A141" s="95" t="s">
        <v>12</v>
      </c>
      <c r="B141" s="169" t="s">
        <v>112</v>
      </c>
      <c r="C141" s="169"/>
      <c r="D141" s="169"/>
      <c r="E141" s="169"/>
      <c r="F141" s="29">
        <v>2.9999999999999997E-4</v>
      </c>
      <c r="G141" s="96">
        <f>G133*F141</f>
        <v>0.78295160593919999</v>
      </c>
      <c r="H141"/>
      <c r="I141"/>
      <c r="J141"/>
      <c r="K141"/>
      <c r="L141"/>
    </row>
    <row r="142" spans="1:12" ht="12.75" customHeight="1">
      <c r="A142" s="95" t="s">
        <v>15</v>
      </c>
      <c r="B142" s="169" t="s">
        <v>113</v>
      </c>
      <c r="C142" s="169"/>
      <c r="D142" s="169"/>
      <c r="E142" s="169"/>
      <c r="F142" s="29">
        <v>2.8E-3</v>
      </c>
      <c r="G142" s="96">
        <f>G133*F142</f>
        <v>7.3075483220992004</v>
      </c>
      <c r="H142"/>
      <c r="I142"/>
      <c r="J142"/>
      <c r="K142"/>
      <c r="L142"/>
    </row>
    <row r="143" spans="1:12" ht="12.75" customHeight="1">
      <c r="A143" s="97" t="s">
        <v>66</v>
      </c>
      <c r="B143" s="169" t="s">
        <v>114</v>
      </c>
      <c r="C143" s="169"/>
      <c r="D143" s="169"/>
      <c r="E143" s="169"/>
      <c r="F143" s="98">
        <v>0</v>
      </c>
      <c r="G143" s="96">
        <f>G133*F143</f>
        <v>0</v>
      </c>
      <c r="H143"/>
      <c r="I143"/>
      <c r="J143"/>
      <c r="K143"/>
      <c r="L143"/>
    </row>
    <row r="144" spans="1:12" ht="14.25" customHeight="1">
      <c r="A144" s="99"/>
      <c r="B144" s="204" t="s">
        <v>100</v>
      </c>
      <c r="C144" s="204"/>
      <c r="D144" s="204"/>
      <c r="E144" s="204"/>
      <c r="F144" s="42">
        <f>F138+F139+F140+F141+F142+F143</f>
        <v>0.1032</v>
      </c>
      <c r="G144" s="43">
        <f>G138+G139+G140+G141+G142+G143</f>
        <v>269.33535244308484</v>
      </c>
      <c r="H144"/>
      <c r="I144"/>
      <c r="J144"/>
      <c r="K144"/>
      <c r="L144"/>
    </row>
    <row r="145" spans="1:12" ht="14.25" customHeight="1">
      <c r="A145"/>
      <c r="B145"/>
      <c r="C145"/>
      <c r="D145"/>
      <c r="E145"/>
      <c r="F145"/>
      <c r="G145"/>
      <c r="H145"/>
      <c r="I145"/>
      <c r="J145"/>
      <c r="K145"/>
      <c r="L145"/>
    </row>
    <row r="146" spans="1:12" ht="14.25" customHeight="1">
      <c r="A146" s="164" t="s">
        <v>115</v>
      </c>
      <c r="B146" s="164"/>
      <c r="C146" s="164"/>
      <c r="D146" s="164"/>
      <c r="E146" s="164"/>
      <c r="F146" s="164"/>
      <c r="G146" s="164"/>
      <c r="H146"/>
      <c r="I146"/>
      <c r="J146"/>
      <c r="K146"/>
      <c r="L146"/>
    </row>
    <row r="147" spans="1:12" ht="14.25" customHeight="1">
      <c r="A147" s="164"/>
      <c r="B147" s="164"/>
      <c r="C147" s="164"/>
      <c r="D147" s="164"/>
      <c r="E147" s="164"/>
      <c r="F147" s="164"/>
      <c r="G147" s="164"/>
      <c r="H147"/>
      <c r="I147"/>
      <c r="J147"/>
      <c r="K147"/>
      <c r="L147"/>
    </row>
    <row r="148" spans="1:12" ht="14.25" customHeight="1">
      <c r="A148"/>
      <c r="B148"/>
      <c r="C148"/>
      <c r="D148"/>
      <c r="E148"/>
      <c r="F148"/>
      <c r="G148"/>
      <c r="H148"/>
      <c r="I148"/>
      <c r="J148"/>
      <c r="K148"/>
      <c r="L148"/>
    </row>
    <row r="149" spans="1:12" ht="14.25" customHeight="1">
      <c r="A149" s="182" t="s">
        <v>175</v>
      </c>
      <c r="B149" s="182"/>
      <c r="C149" s="182"/>
      <c r="D149" s="182"/>
      <c r="E149" s="182"/>
      <c r="F149" s="182"/>
      <c r="G149" s="182"/>
      <c r="H149"/>
      <c r="I149"/>
      <c r="J149"/>
      <c r="K149"/>
      <c r="L149"/>
    </row>
    <row r="150" spans="1:12" ht="14.25" customHeight="1">
      <c r="A150" s="59"/>
      <c r="B150" s="59"/>
      <c r="C150" s="59"/>
      <c r="D150" s="59"/>
      <c r="E150" s="59"/>
      <c r="F150" s="59"/>
      <c r="G150" s="59"/>
      <c r="H150"/>
      <c r="I150"/>
      <c r="J150"/>
      <c r="K150"/>
      <c r="L150"/>
    </row>
    <row r="151" spans="1:12" ht="14.25" customHeight="1">
      <c r="A151" s="52" t="s">
        <v>117</v>
      </c>
      <c r="B151" s="180" t="s">
        <v>118</v>
      </c>
      <c r="C151" s="180"/>
      <c r="D151" s="180"/>
      <c r="E151" s="180"/>
      <c r="F151" s="60" t="s">
        <v>49</v>
      </c>
      <c r="G151" s="52" t="s">
        <v>40</v>
      </c>
      <c r="H151"/>
      <c r="I151"/>
      <c r="J151"/>
      <c r="K151"/>
      <c r="L151"/>
    </row>
    <row r="152" spans="1:12" ht="14.25" customHeight="1">
      <c r="A152" s="47" t="s">
        <v>7</v>
      </c>
      <c r="B152" s="183" t="s">
        <v>119</v>
      </c>
      <c r="C152" s="183"/>
      <c r="D152" s="183"/>
      <c r="E152" s="183"/>
      <c r="F152" s="61">
        <v>0</v>
      </c>
      <c r="G152" s="86">
        <f>G133*F152</f>
        <v>0</v>
      </c>
      <c r="H152"/>
      <c r="I152"/>
      <c r="J152"/>
      <c r="K152"/>
      <c r="L152"/>
    </row>
    <row r="153" spans="1:12" ht="14.25" customHeight="1">
      <c r="A153" s="142" t="s">
        <v>42</v>
      </c>
      <c r="B153" s="142"/>
      <c r="C153" s="142"/>
      <c r="D153" s="142"/>
      <c r="E153" s="142"/>
      <c r="F153" s="57">
        <v>0</v>
      </c>
      <c r="G153" s="100">
        <f>G152</f>
        <v>0</v>
      </c>
      <c r="H153"/>
      <c r="I153"/>
      <c r="J153"/>
      <c r="K153"/>
      <c r="L153"/>
    </row>
    <row r="154" spans="1:12" ht="14.25" customHeight="1">
      <c r="A154" s="62"/>
      <c r="B154" s="3"/>
      <c r="C154" s="3"/>
      <c r="D154" s="3"/>
      <c r="E154" s="3"/>
      <c r="F154" s="63"/>
      <c r="G154" s="64"/>
      <c r="H154"/>
      <c r="I154"/>
      <c r="J154"/>
      <c r="K154"/>
      <c r="L154"/>
    </row>
    <row r="155" spans="1:12" ht="14.25" customHeight="1">
      <c r="A155" s="164" t="s">
        <v>120</v>
      </c>
      <c r="B155" s="164"/>
      <c r="C155" s="164"/>
      <c r="D155" s="164"/>
      <c r="E155" s="164"/>
      <c r="F155" s="164"/>
      <c r="G155" s="164"/>
      <c r="H155"/>
      <c r="I155"/>
      <c r="J155"/>
      <c r="K155"/>
      <c r="L155"/>
    </row>
    <row r="156" spans="1:12" ht="14.25" customHeight="1">
      <c r="A156" s="164"/>
      <c r="B156" s="164"/>
      <c r="C156" s="164"/>
      <c r="D156" s="164"/>
      <c r="E156" s="164"/>
      <c r="F156" s="164"/>
      <c r="G156" s="164"/>
      <c r="H156"/>
      <c r="I156"/>
      <c r="J156"/>
      <c r="K156"/>
      <c r="L156"/>
    </row>
    <row r="157" spans="1:12" ht="14.25" customHeight="1">
      <c r="A157" s="62"/>
      <c r="B157" s="3"/>
      <c r="C157" s="3"/>
      <c r="D157" s="3"/>
      <c r="E157" s="3"/>
      <c r="F157" s="63"/>
      <c r="G157" s="64"/>
      <c r="H157"/>
      <c r="I157"/>
      <c r="J157"/>
      <c r="K157"/>
      <c r="L157"/>
    </row>
    <row r="158" spans="1:12" ht="14.25" customHeight="1">
      <c r="A158" s="146" t="s">
        <v>121</v>
      </c>
      <c r="B158" s="146"/>
      <c r="C158" s="146"/>
      <c r="D158" s="146"/>
      <c r="E158" s="146"/>
      <c r="F158" s="146"/>
      <c r="G158" s="146"/>
      <c r="H158"/>
      <c r="I158"/>
      <c r="J158"/>
      <c r="K158"/>
      <c r="L158"/>
    </row>
    <row r="159" spans="1:12" ht="14.25" customHeight="1">
      <c r="A159" s="184"/>
      <c r="B159" s="184"/>
      <c r="C159" s="184"/>
      <c r="D159" s="184"/>
      <c r="E159" s="184"/>
      <c r="F159" s="184"/>
      <c r="G159" s="184"/>
      <c r="H159"/>
      <c r="I159"/>
      <c r="J159"/>
      <c r="K159"/>
      <c r="L159"/>
    </row>
    <row r="160" spans="1:12" ht="14.25" customHeight="1">
      <c r="A160" s="52">
        <v>4</v>
      </c>
      <c r="B160" s="131" t="s">
        <v>122</v>
      </c>
      <c r="C160" s="131"/>
      <c r="D160" s="131"/>
      <c r="E160" s="131"/>
      <c r="F160" s="8" t="s">
        <v>49</v>
      </c>
      <c r="G160" s="52" t="s">
        <v>40</v>
      </c>
      <c r="H160"/>
      <c r="I160"/>
      <c r="J160"/>
      <c r="K160"/>
      <c r="L160"/>
    </row>
    <row r="161" spans="1:12" ht="14.25" customHeight="1">
      <c r="A161" s="47" t="s">
        <v>107</v>
      </c>
      <c r="B161" s="183" t="s">
        <v>108</v>
      </c>
      <c r="C161" s="183"/>
      <c r="D161" s="183"/>
      <c r="E161" s="183"/>
      <c r="F161" s="61">
        <v>0.1032</v>
      </c>
      <c r="G161" s="49">
        <f>G144</f>
        <v>269.33535244308484</v>
      </c>
      <c r="H161"/>
      <c r="I161"/>
      <c r="J161"/>
      <c r="K161"/>
      <c r="L161"/>
    </row>
    <row r="162" spans="1:12" ht="14.25" customHeight="1">
      <c r="A162" s="47" t="s">
        <v>117</v>
      </c>
      <c r="B162" s="183" t="s">
        <v>118</v>
      </c>
      <c r="C162" s="183"/>
      <c r="D162" s="183"/>
      <c r="E162" s="183"/>
      <c r="F162" s="61">
        <v>0</v>
      </c>
      <c r="G162" s="49">
        <f>G153</f>
        <v>0</v>
      </c>
      <c r="H162"/>
      <c r="I162"/>
      <c r="J162"/>
      <c r="K162"/>
      <c r="L162"/>
    </row>
    <row r="163" spans="1:12" ht="12.75" customHeight="1">
      <c r="A163" s="56"/>
      <c r="B163" s="175" t="s">
        <v>100</v>
      </c>
      <c r="C163" s="175"/>
      <c r="D163" s="175"/>
      <c r="E163" s="175"/>
      <c r="F163" s="57">
        <f>F161+F162</f>
        <v>0.1032</v>
      </c>
      <c r="G163" s="51">
        <f>G161+G162</f>
        <v>269.33535244308484</v>
      </c>
      <c r="H163"/>
      <c r="I163"/>
      <c r="J163"/>
      <c r="K163"/>
      <c r="L163"/>
    </row>
    <row r="164" spans="1:12" ht="12.75" customHeight="1">
      <c r="A164"/>
      <c r="B164"/>
      <c r="C164"/>
      <c r="D164"/>
      <c r="E164"/>
      <c r="F164"/>
      <c r="G164"/>
      <c r="H164"/>
      <c r="I164"/>
      <c r="J164"/>
      <c r="K164"/>
      <c r="L164"/>
    </row>
    <row r="165" spans="1:12" ht="12.75" customHeight="1">
      <c r="A165" s="165" t="s">
        <v>123</v>
      </c>
      <c r="B165" s="165"/>
      <c r="C165" s="165"/>
      <c r="D165" s="165"/>
      <c r="E165" s="165"/>
      <c r="F165" s="165"/>
      <c r="G165" s="165"/>
      <c r="H165"/>
      <c r="I165"/>
      <c r="J165"/>
      <c r="K165"/>
      <c r="L165"/>
    </row>
    <row r="166" spans="1:12" ht="12.75" customHeight="1">
      <c r="A166"/>
      <c r="B166"/>
      <c r="C166"/>
      <c r="D166"/>
      <c r="E166"/>
      <c r="F166"/>
      <c r="G166"/>
      <c r="H166"/>
      <c r="I166"/>
      <c r="J166"/>
      <c r="K166"/>
      <c r="L166"/>
    </row>
    <row r="167" spans="1:12" ht="12.75" customHeight="1">
      <c r="A167" s="8">
        <v>5</v>
      </c>
      <c r="B167" s="142" t="s">
        <v>124</v>
      </c>
      <c r="C167" s="142"/>
      <c r="D167" s="142"/>
      <c r="E167" s="142"/>
      <c r="F167" s="142" t="s">
        <v>40</v>
      </c>
      <c r="G167" s="142"/>
      <c r="H167"/>
      <c r="I167"/>
      <c r="J167"/>
      <c r="K167"/>
      <c r="L167"/>
    </row>
    <row r="168" spans="1:12" ht="12.75" customHeight="1">
      <c r="A168" s="5" t="s">
        <v>7</v>
      </c>
      <c r="B168" s="138" t="s">
        <v>125</v>
      </c>
      <c r="C168" s="138"/>
      <c r="D168" s="138"/>
      <c r="E168" s="138"/>
      <c r="F168" s="185">
        <v>26.37</v>
      </c>
      <c r="G168" s="185">
        <f>SUM(F168:F168)</f>
        <v>26.37</v>
      </c>
      <c r="H168"/>
      <c r="I168"/>
      <c r="J168"/>
      <c r="K168"/>
      <c r="L168"/>
    </row>
    <row r="169" spans="1:12" ht="12.75" customHeight="1">
      <c r="A169" s="5" t="s">
        <v>9</v>
      </c>
      <c r="B169" s="138" t="s">
        <v>126</v>
      </c>
      <c r="C169" s="138"/>
      <c r="D169" s="138"/>
      <c r="E169" s="138"/>
      <c r="F169" s="185">
        <v>259.42</v>
      </c>
      <c r="G169" s="185">
        <f>SUM(F169:F169)</f>
        <v>259.42</v>
      </c>
      <c r="H169"/>
      <c r="I169"/>
      <c r="J169"/>
      <c r="K169"/>
      <c r="L169"/>
    </row>
    <row r="170" spans="1:12" ht="12.75" customHeight="1">
      <c r="A170" s="5" t="s">
        <v>12</v>
      </c>
      <c r="B170" s="186" t="s">
        <v>127</v>
      </c>
      <c r="C170" s="186"/>
      <c r="D170" s="186"/>
      <c r="E170" s="186"/>
      <c r="F170" s="185">
        <v>10.83</v>
      </c>
      <c r="G170" s="185">
        <f>SUM(F170:F170)</f>
        <v>10.83</v>
      </c>
      <c r="H170"/>
      <c r="I170"/>
      <c r="J170"/>
      <c r="K170"/>
      <c r="L170"/>
    </row>
    <row r="171" spans="1:12" ht="12.75" customHeight="1">
      <c r="A171" s="5" t="s">
        <v>15</v>
      </c>
      <c r="B171" s="186" t="s">
        <v>128</v>
      </c>
      <c r="C171" s="186"/>
      <c r="D171" s="186"/>
      <c r="E171" s="186"/>
      <c r="F171" s="185">
        <v>39.24</v>
      </c>
      <c r="G171" s="185">
        <f>SUM(F171:F171)</f>
        <v>39.24</v>
      </c>
      <c r="H171"/>
      <c r="I171"/>
      <c r="J171"/>
      <c r="K171"/>
      <c r="L171"/>
    </row>
    <row r="172" spans="1:12" ht="12.75" customHeight="1">
      <c r="A172" s="101"/>
      <c r="B172" s="159" t="s">
        <v>42</v>
      </c>
      <c r="C172" s="159"/>
      <c r="D172" s="159"/>
      <c r="E172" s="159"/>
      <c r="F172" s="205">
        <f>SUM(F168:F171)</f>
        <v>335.86</v>
      </c>
      <c r="G172" s="205">
        <f>SUM(G168:G171)</f>
        <v>335.86</v>
      </c>
      <c r="H172"/>
      <c r="I172"/>
      <c r="J172"/>
      <c r="K172"/>
      <c r="L172"/>
    </row>
    <row r="173" spans="1:12" ht="12.75" customHeight="1">
      <c r="A173"/>
      <c r="B173"/>
      <c r="C173"/>
      <c r="D173"/>
      <c r="E173"/>
      <c r="F173"/>
      <c r="G173"/>
      <c r="H173"/>
      <c r="I173"/>
      <c r="J173"/>
      <c r="K173"/>
      <c r="L173"/>
    </row>
    <row r="174" spans="1:12" ht="12.75" customHeight="1">
      <c r="A174" s="173" t="s">
        <v>129</v>
      </c>
      <c r="B174" s="173"/>
      <c r="C174" s="173"/>
      <c r="D174" s="173"/>
      <c r="E174" s="173"/>
      <c r="F174" s="173"/>
      <c r="G174" s="173"/>
      <c r="H174"/>
      <c r="I174"/>
      <c r="J174"/>
      <c r="K174"/>
      <c r="L174"/>
    </row>
    <row r="175" spans="1:12" ht="12.75" customHeight="1">
      <c r="A175" s="66"/>
      <c r="B175"/>
      <c r="C175"/>
      <c r="D175"/>
      <c r="E175"/>
      <c r="F175"/>
      <c r="G175"/>
      <c r="H175"/>
      <c r="I175"/>
      <c r="J175"/>
      <c r="K175"/>
      <c r="L175"/>
    </row>
    <row r="176" spans="1:12" ht="12.75" customHeight="1">
      <c r="A176" s="188" t="s">
        <v>130</v>
      </c>
      <c r="B176" s="188"/>
      <c r="C176" s="188"/>
      <c r="D176" s="188"/>
      <c r="E176" s="188"/>
      <c r="F176" s="188"/>
      <c r="G176" s="188"/>
      <c r="H176"/>
      <c r="I176"/>
      <c r="J176"/>
      <c r="K176"/>
      <c r="L176"/>
    </row>
    <row r="177" spans="1:12" ht="12.75" customHeight="1">
      <c r="A177" s="67"/>
      <c r="B177" s="67"/>
      <c r="C177" s="67"/>
      <c r="D177" s="67"/>
      <c r="E177" s="67"/>
      <c r="F177" s="67"/>
      <c r="G177" s="67"/>
      <c r="H177"/>
      <c r="I177"/>
      <c r="J177"/>
      <c r="K177"/>
      <c r="L177"/>
    </row>
    <row r="178" spans="1:12" ht="12.75" customHeight="1">
      <c r="A178" s="171" t="s">
        <v>131</v>
      </c>
      <c r="B178" s="171"/>
      <c r="C178" s="171"/>
      <c r="D178" s="171"/>
      <c r="E178" s="171"/>
      <c r="F178" s="171"/>
      <c r="G178" s="33">
        <f>F200</f>
        <v>3215.0340389070852</v>
      </c>
      <c r="H178"/>
      <c r="I178"/>
      <c r="J178"/>
      <c r="K178"/>
      <c r="L178"/>
    </row>
    <row r="179" spans="1:12">
      <c r="A179"/>
      <c r="B179" s="2"/>
      <c r="C179" s="2"/>
      <c r="D179" s="2"/>
      <c r="E179" s="2"/>
      <c r="F179" s="2"/>
      <c r="G179" s="102">
        <f>G178+G181</f>
        <v>3247.1843792961563</v>
      </c>
      <c r="H179"/>
      <c r="I179"/>
      <c r="J179"/>
      <c r="K179"/>
      <c r="L179"/>
    </row>
    <row r="180" spans="1:12" ht="12.75" customHeight="1">
      <c r="A180" s="8">
        <v>6</v>
      </c>
      <c r="B180" s="142" t="s">
        <v>132</v>
      </c>
      <c r="C180" s="142"/>
      <c r="D180" s="142"/>
      <c r="E180" s="142"/>
      <c r="F180" s="8" t="s">
        <v>49</v>
      </c>
      <c r="G180" s="8" t="s">
        <v>40</v>
      </c>
      <c r="H180"/>
      <c r="I180"/>
      <c r="J180"/>
      <c r="K180"/>
      <c r="L180"/>
    </row>
    <row r="181" spans="1:12" ht="12.75" customHeight="1">
      <c r="A181" s="5" t="s">
        <v>7</v>
      </c>
      <c r="B181" s="138" t="s">
        <v>133</v>
      </c>
      <c r="C181" s="138"/>
      <c r="D181" s="138"/>
      <c r="E181" s="138"/>
      <c r="F181" s="53">
        <v>0.01</v>
      </c>
      <c r="G181" s="54">
        <f>G178*F181</f>
        <v>32.150340389070855</v>
      </c>
      <c r="H181" s="70"/>
      <c r="I181"/>
      <c r="J181"/>
      <c r="K181"/>
      <c r="L181"/>
    </row>
    <row r="182" spans="1:12" ht="12.75" customHeight="1">
      <c r="A182" s="5" t="s">
        <v>9</v>
      </c>
      <c r="B182" s="138" t="s">
        <v>134</v>
      </c>
      <c r="C182" s="138"/>
      <c r="D182" s="138"/>
      <c r="E182" s="138"/>
      <c r="F182" s="53">
        <v>0.01</v>
      </c>
      <c r="G182" s="54">
        <f>G179*F182</f>
        <v>32.471843792961565</v>
      </c>
      <c r="H182" s="71">
        <f>G179+G182</f>
        <v>3279.6562230891177</v>
      </c>
      <c r="I182" s="72"/>
      <c r="J182"/>
      <c r="K182"/>
      <c r="L182"/>
    </row>
    <row r="183" spans="1:12" ht="14.25" customHeight="1">
      <c r="A183" s="5" t="s">
        <v>12</v>
      </c>
      <c r="B183" s="138" t="s">
        <v>135</v>
      </c>
      <c r="C183" s="138"/>
      <c r="D183" s="138"/>
      <c r="E183" s="138"/>
      <c r="F183" s="53"/>
      <c r="G183" s="54"/>
      <c r="H183"/>
      <c r="I183" s="72"/>
      <c r="J183"/>
      <c r="K183"/>
      <c r="L183"/>
    </row>
    <row r="184" spans="1:12" ht="12.75" customHeight="1">
      <c r="A184" s="5"/>
      <c r="B184" s="138" t="s">
        <v>136</v>
      </c>
      <c r="C184" s="138"/>
      <c r="D184" s="138"/>
      <c r="E184" s="138"/>
      <c r="F184" s="53">
        <v>0.03</v>
      </c>
      <c r="G184" s="54">
        <v>107.71</v>
      </c>
      <c r="H184" s="70"/>
      <c r="J184"/>
      <c r="K184"/>
      <c r="L184"/>
    </row>
    <row r="185" spans="1:12" ht="14.25" customHeight="1">
      <c r="A185" s="5"/>
      <c r="B185" s="138" t="s">
        <v>137</v>
      </c>
      <c r="C185" s="138"/>
      <c r="D185" s="138"/>
      <c r="E185" s="138"/>
      <c r="F185" s="53">
        <v>6.4999999999999997E-3</v>
      </c>
      <c r="G185" s="54">
        <v>23.34</v>
      </c>
      <c r="J185"/>
      <c r="K185"/>
      <c r="L185"/>
    </row>
    <row r="186" spans="1:12" ht="14.25" customHeight="1">
      <c r="A186" s="5"/>
      <c r="B186" s="138" t="s">
        <v>138</v>
      </c>
      <c r="C186" s="138"/>
      <c r="D186" s="138"/>
      <c r="E186" s="138"/>
      <c r="F186" s="53">
        <v>0.05</v>
      </c>
      <c r="G186" s="54">
        <v>179.51</v>
      </c>
      <c r="J186"/>
      <c r="K186"/>
      <c r="L186"/>
    </row>
    <row r="187" spans="1:12" ht="14.25" customHeight="1">
      <c r="A187" s="73"/>
      <c r="B187" s="175" t="s">
        <v>42</v>
      </c>
      <c r="C187" s="175"/>
      <c r="D187" s="175"/>
      <c r="E187" s="175"/>
      <c r="F187" s="73"/>
      <c r="G187" s="51">
        <f>G181+G182+G184+G185+G186</f>
        <v>375.18218418203242</v>
      </c>
      <c r="J187"/>
      <c r="K187"/>
      <c r="L187"/>
    </row>
    <row r="188" spans="1:12" ht="14.25" customHeight="1">
      <c r="A188"/>
      <c r="B188"/>
      <c r="C188"/>
      <c r="D188"/>
      <c r="E188"/>
      <c r="F188"/>
      <c r="G188"/>
      <c r="J188"/>
      <c r="K188"/>
      <c r="L188"/>
    </row>
    <row r="189" spans="1:12" ht="14.25" customHeight="1">
      <c r="A189" s="148" t="s">
        <v>139</v>
      </c>
      <c r="B189" s="148"/>
      <c r="C189" s="148"/>
      <c r="D189" s="148"/>
      <c r="E189" s="148"/>
      <c r="F189" s="148"/>
      <c r="G189" s="148"/>
      <c r="J189"/>
      <c r="K189"/>
      <c r="L189"/>
    </row>
    <row r="190" spans="1:12" ht="14.25" customHeight="1">
      <c r="A190" s="148" t="s">
        <v>140</v>
      </c>
      <c r="B190" s="148"/>
      <c r="C190" s="148"/>
      <c r="D190" s="148"/>
      <c r="E190" s="148"/>
      <c r="F190" s="148"/>
      <c r="G190" s="148"/>
      <c r="J190"/>
      <c r="K190"/>
      <c r="L190"/>
    </row>
    <row r="191" spans="1:12" ht="14.25" customHeight="1">
      <c r="A191" s="15"/>
      <c r="B191" s="2"/>
      <c r="C191" s="2"/>
      <c r="D191" s="2"/>
      <c r="E191" s="2"/>
      <c r="F191" s="2"/>
      <c r="G191" s="2"/>
      <c r="J191"/>
      <c r="K191"/>
      <c r="L191"/>
    </row>
    <row r="192" spans="1:12" ht="14.25" customHeight="1">
      <c r="A192" s="146" t="s">
        <v>141</v>
      </c>
      <c r="B192" s="146"/>
      <c r="C192" s="146"/>
      <c r="D192" s="146"/>
      <c r="E192" s="146"/>
      <c r="F192" s="146"/>
      <c r="G192" s="146"/>
      <c r="J192"/>
      <c r="K192"/>
      <c r="L192"/>
    </row>
    <row r="193" spans="1:12" ht="14.25" customHeight="1">
      <c r="A193" s="14"/>
      <c r="B193" s="14"/>
      <c r="C193" s="14"/>
      <c r="D193" s="14"/>
      <c r="E193" s="14"/>
      <c r="F193" s="14"/>
      <c r="G193" s="14"/>
      <c r="J193"/>
      <c r="K193"/>
      <c r="L193"/>
    </row>
    <row r="194" spans="1:12" ht="12.75" customHeight="1">
      <c r="A194" s="65"/>
      <c r="B194" s="142" t="s">
        <v>142</v>
      </c>
      <c r="C194" s="142"/>
      <c r="D194" s="142"/>
      <c r="E194" s="142"/>
      <c r="F194" s="142" t="s">
        <v>143</v>
      </c>
      <c r="G194" s="142"/>
      <c r="J194"/>
      <c r="K194"/>
      <c r="L194"/>
    </row>
    <row r="195" spans="1:12" ht="14.25" customHeight="1">
      <c r="A195" s="5" t="s">
        <v>7</v>
      </c>
      <c r="B195" s="138" t="s">
        <v>144</v>
      </c>
      <c r="C195" s="138"/>
      <c r="D195" s="138"/>
      <c r="E195" s="138"/>
      <c r="F195" s="189">
        <f>F49</f>
        <v>1357.52</v>
      </c>
      <c r="G195" s="189"/>
      <c r="J195"/>
      <c r="K195"/>
      <c r="L195"/>
    </row>
    <row r="196" spans="1:12" ht="14.25" customHeight="1">
      <c r="A196" s="5" t="s">
        <v>9</v>
      </c>
      <c r="B196" s="138" t="s">
        <v>145</v>
      </c>
      <c r="C196" s="138"/>
      <c r="D196" s="138"/>
      <c r="E196" s="138"/>
      <c r="F196" s="189">
        <f>F115</f>
        <v>1142.2238144639998</v>
      </c>
      <c r="G196" s="189"/>
      <c r="J196"/>
      <c r="K196" s="74"/>
      <c r="L196" s="74"/>
    </row>
    <row r="197" spans="1:12" ht="12.75" customHeight="1">
      <c r="A197" s="5" t="s">
        <v>12</v>
      </c>
      <c r="B197" s="138" t="s">
        <v>146</v>
      </c>
      <c r="C197" s="138"/>
      <c r="D197" s="138"/>
      <c r="E197" s="138"/>
      <c r="F197" s="189">
        <f>G125</f>
        <v>110.09487200000001</v>
      </c>
      <c r="G197" s="189"/>
      <c r="J197"/>
      <c r="K197"/>
    </row>
    <row r="198" spans="1:12" ht="14.25" customHeight="1">
      <c r="A198" s="5" t="s">
        <v>15</v>
      </c>
      <c r="B198" s="138" t="s">
        <v>147</v>
      </c>
      <c r="C198" s="138"/>
      <c r="D198" s="138"/>
      <c r="E198" s="138"/>
      <c r="F198" s="189">
        <f>G163</f>
        <v>269.33535244308484</v>
      </c>
      <c r="G198" s="189"/>
      <c r="J198"/>
      <c r="K198"/>
    </row>
    <row r="199" spans="1:12" ht="14.25" customHeight="1">
      <c r="A199" s="5" t="s">
        <v>66</v>
      </c>
      <c r="B199" s="138" t="s">
        <v>148</v>
      </c>
      <c r="C199" s="138"/>
      <c r="D199" s="138"/>
      <c r="E199" s="138"/>
      <c r="F199" s="189">
        <f>F172</f>
        <v>335.86</v>
      </c>
      <c r="G199" s="189"/>
      <c r="J199" s="75"/>
      <c r="K199"/>
    </row>
    <row r="200" spans="1:12" ht="14.25" customHeight="1">
      <c r="A200" s="143" t="s">
        <v>149</v>
      </c>
      <c r="B200" s="143"/>
      <c r="C200" s="143"/>
      <c r="D200" s="143"/>
      <c r="E200" s="143"/>
      <c r="F200" s="189">
        <f>F195+F196+F197+F198+F199</f>
        <v>3215.0340389070852</v>
      </c>
      <c r="G200" s="189"/>
      <c r="K200"/>
    </row>
    <row r="201" spans="1:12" ht="14.25" customHeight="1">
      <c r="A201" s="5" t="s">
        <v>68</v>
      </c>
      <c r="B201" s="138" t="s">
        <v>150</v>
      </c>
      <c r="C201" s="138"/>
      <c r="D201" s="138"/>
      <c r="E201" s="138"/>
      <c r="F201" s="189">
        <f>G187</f>
        <v>375.18218418203242</v>
      </c>
      <c r="G201" s="189"/>
      <c r="K201"/>
    </row>
    <row r="202" spans="1:12" ht="14.25" customHeight="1">
      <c r="A202" s="142" t="s">
        <v>151</v>
      </c>
      <c r="B202" s="142"/>
      <c r="C202" s="142"/>
      <c r="D202" s="142"/>
      <c r="E202" s="142"/>
      <c r="F202" s="187">
        <v>3590.2</v>
      </c>
      <c r="G202" s="187"/>
      <c r="K202"/>
    </row>
    <row r="203" spans="1:12" ht="14.25" customHeight="1">
      <c r="A203" s="76"/>
      <c r="B203" s="76"/>
      <c r="C203" s="76"/>
      <c r="D203" s="76"/>
      <c r="E203" s="76"/>
      <c r="F203" s="76"/>
      <c r="G203" s="76"/>
      <c r="K203" s="75"/>
    </row>
    <row r="204" spans="1:12" ht="12.75" customHeight="1">
      <c r="A204" s="146" t="s">
        <v>152</v>
      </c>
      <c r="B204" s="146"/>
      <c r="C204" s="146"/>
      <c r="D204" s="146"/>
      <c r="E204" s="146"/>
      <c r="F204" s="146"/>
      <c r="G204" s="146"/>
      <c r="K204"/>
    </row>
    <row r="205" spans="1:12" ht="14.25" customHeight="1">
      <c r="A205"/>
      <c r="B205"/>
      <c r="C205"/>
      <c r="D205"/>
      <c r="E205"/>
      <c r="F205"/>
      <c r="G205"/>
      <c r="K205"/>
    </row>
    <row r="206" spans="1:12" ht="43.15" customHeight="1">
      <c r="A206" s="142" t="s">
        <v>153</v>
      </c>
      <c r="B206" s="142"/>
      <c r="C206" s="8" t="s">
        <v>154</v>
      </c>
      <c r="D206" s="8" t="s">
        <v>155</v>
      </c>
      <c r="E206" s="8" t="s">
        <v>156</v>
      </c>
      <c r="F206" s="8" t="s">
        <v>157</v>
      </c>
      <c r="G206" s="8" t="s">
        <v>158</v>
      </c>
      <c r="K206"/>
    </row>
    <row r="207" spans="1:12" ht="25.5">
      <c r="A207" s="5" t="s">
        <v>159</v>
      </c>
      <c r="B207" s="6" t="s">
        <v>160</v>
      </c>
      <c r="C207" s="77">
        <f>F202</f>
        <v>3590.2</v>
      </c>
      <c r="D207" s="5">
        <v>1</v>
      </c>
      <c r="E207" s="77">
        <f>C207*D207</f>
        <v>3590.2</v>
      </c>
      <c r="F207" s="78">
        <v>2</v>
      </c>
      <c r="G207" s="77">
        <f>E207*F207</f>
        <v>7180.4</v>
      </c>
      <c r="K207" s="75"/>
    </row>
    <row r="208" spans="1:12" ht="14.25" customHeight="1">
      <c r="A208" s="142" t="s">
        <v>161</v>
      </c>
      <c r="B208" s="142"/>
      <c r="C208" s="142"/>
      <c r="D208" s="142"/>
      <c r="E208" s="142"/>
      <c r="F208" s="142"/>
      <c r="G208" s="80">
        <f>G207</f>
        <v>7180.4</v>
      </c>
      <c r="K208" s="75"/>
    </row>
    <row r="209" spans="1:7">
      <c r="A209"/>
      <c r="B209"/>
      <c r="C209"/>
      <c r="D209"/>
      <c r="E209"/>
      <c r="F209"/>
      <c r="G209"/>
    </row>
    <row r="210" spans="1:7" ht="15">
      <c r="A210" s="194" t="s">
        <v>162</v>
      </c>
      <c r="B210" s="194"/>
      <c r="C210" s="194"/>
      <c r="D210" s="194"/>
      <c r="E210" s="194"/>
      <c r="F210" s="194"/>
      <c r="G210" s="194"/>
    </row>
    <row r="211" spans="1:7" ht="14.25" customHeight="1">
      <c r="A211"/>
      <c r="B211"/>
      <c r="C211"/>
      <c r="D211"/>
      <c r="E211"/>
      <c r="F211"/>
      <c r="G211"/>
    </row>
    <row r="212" spans="1:7" ht="12.75" customHeight="1">
      <c r="A212" s="65"/>
      <c r="B212" s="142" t="s">
        <v>163</v>
      </c>
      <c r="C212" s="142"/>
      <c r="D212" s="142"/>
      <c r="E212" s="142"/>
      <c r="F212" s="142" t="s">
        <v>143</v>
      </c>
      <c r="G212" s="142"/>
    </row>
    <row r="213" spans="1:7" ht="12.75" customHeight="1">
      <c r="A213" s="65"/>
      <c r="B213" s="142" t="s">
        <v>164</v>
      </c>
      <c r="C213" s="142"/>
      <c r="D213" s="142"/>
      <c r="E213" s="142"/>
      <c r="F213" s="142" t="s">
        <v>165</v>
      </c>
      <c r="G213" s="142"/>
    </row>
    <row r="214" spans="1:7" ht="12.75" customHeight="1">
      <c r="A214" s="5" t="s">
        <v>7</v>
      </c>
      <c r="B214" s="206" t="s">
        <v>166</v>
      </c>
      <c r="C214" s="206"/>
      <c r="D214" s="206"/>
      <c r="E214" s="206"/>
      <c r="F214" s="189">
        <f>C207</f>
        <v>3590.2</v>
      </c>
      <c r="G214" s="189"/>
    </row>
    <row r="215" spans="1:7" ht="14.25">
      <c r="A215" s="5" t="s">
        <v>9</v>
      </c>
      <c r="B215" s="206" t="s">
        <v>167</v>
      </c>
      <c r="C215" s="206"/>
      <c r="D215" s="206"/>
      <c r="E215" s="206"/>
      <c r="F215" s="189">
        <f>G208</f>
        <v>7180.4</v>
      </c>
      <c r="G215" s="189"/>
    </row>
    <row r="216" spans="1:7" ht="24.75" customHeight="1">
      <c r="A216" s="5" t="s">
        <v>12</v>
      </c>
      <c r="B216" s="207" t="s">
        <v>168</v>
      </c>
      <c r="C216" s="207"/>
      <c r="D216" s="207"/>
      <c r="E216" s="207"/>
      <c r="F216" s="189">
        <f>F215*12</f>
        <v>86164.799999999988</v>
      </c>
      <c r="G216" s="189"/>
    </row>
    <row r="217" spans="1:7">
      <c r="A217"/>
      <c r="B217"/>
      <c r="C217"/>
      <c r="D217"/>
      <c r="E217"/>
      <c r="F217"/>
      <c r="G217"/>
    </row>
    <row r="218" spans="1:7" ht="14.25" customHeight="1">
      <c r="A218" s="193" t="s">
        <v>169</v>
      </c>
      <c r="B218" s="193"/>
      <c r="C218" s="193"/>
      <c r="D218" s="193"/>
      <c r="E218" s="193"/>
      <c r="F218" s="193"/>
      <c r="G218" s="193"/>
    </row>
    <row r="219" spans="1:7" ht="30" customHeight="1"/>
    <row r="220" spans="1:7" ht="14.25" customHeight="1"/>
    <row r="221" spans="1:7" ht="14.25" customHeight="1"/>
    <row r="222" spans="1:7" ht="14.25" customHeight="1"/>
    <row r="223" spans="1:7" ht="12.75" customHeight="1"/>
    <row r="226" ht="67.5" customHeight="1"/>
    <row r="227" ht="36" customHeight="1"/>
    <row r="228" ht="30" customHeight="1"/>
    <row r="229" ht="13.5" customHeight="1"/>
  </sheetData>
  <mergeCells count="199">
    <mergeCell ref="B215:E215"/>
    <mergeCell ref="F215:G215"/>
    <mergeCell ref="B216:E216"/>
    <mergeCell ref="F216:G216"/>
    <mergeCell ref="A218:G218"/>
    <mergeCell ref="A204:G204"/>
    <mergeCell ref="A206:B206"/>
    <mergeCell ref="A208:F208"/>
    <mergeCell ref="A210:G210"/>
    <mergeCell ref="B212:G212"/>
    <mergeCell ref="B213:E213"/>
    <mergeCell ref="F213:G213"/>
    <mergeCell ref="B214:E214"/>
    <mergeCell ref="F214:G214"/>
    <mergeCell ref="B198:E198"/>
    <mergeCell ref="F198:G198"/>
    <mergeCell ref="B199:E199"/>
    <mergeCell ref="F199:G199"/>
    <mergeCell ref="A200:E200"/>
    <mergeCell ref="F200:G200"/>
    <mergeCell ref="B201:E201"/>
    <mergeCell ref="F201:G201"/>
    <mergeCell ref="A202:E202"/>
    <mergeCell ref="F202:G202"/>
    <mergeCell ref="A190:G190"/>
    <mergeCell ref="A192:G192"/>
    <mergeCell ref="B194:E194"/>
    <mergeCell ref="F194:G194"/>
    <mergeCell ref="B195:E195"/>
    <mergeCell ref="F195:G195"/>
    <mergeCell ref="B196:E196"/>
    <mergeCell ref="F196:G196"/>
    <mergeCell ref="B197:E197"/>
    <mergeCell ref="F197:G197"/>
    <mergeCell ref="B180:E180"/>
    <mergeCell ref="B181:E181"/>
    <mergeCell ref="B182:E182"/>
    <mergeCell ref="B183:E183"/>
    <mergeCell ref="B184:E184"/>
    <mergeCell ref="B185:E185"/>
    <mergeCell ref="B186:E186"/>
    <mergeCell ref="B187:E187"/>
    <mergeCell ref="A189:G189"/>
    <mergeCell ref="B170:E170"/>
    <mergeCell ref="F170:G170"/>
    <mergeCell ref="B171:E171"/>
    <mergeCell ref="F171:G171"/>
    <mergeCell ref="B172:E172"/>
    <mergeCell ref="F172:G172"/>
    <mergeCell ref="A174:G174"/>
    <mergeCell ref="A176:G176"/>
    <mergeCell ref="A178:F178"/>
    <mergeCell ref="B162:E162"/>
    <mergeCell ref="B163:E163"/>
    <mergeCell ref="A165:G165"/>
    <mergeCell ref="B167:E167"/>
    <mergeCell ref="F167:G167"/>
    <mergeCell ref="B168:E168"/>
    <mergeCell ref="F168:G168"/>
    <mergeCell ref="B169:E169"/>
    <mergeCell ref="F169:G169"/>
    <mergeCell ref="A149:G149"/>
    <mergeCell ref="B151:E151"/>
    <mergeCell ref="B152:E152"/>
    <mergeCell ref="A153:E153"/>
    <mergeCell ref="A155:G156"/>
    <mergeCell ref="A158:G158"/>
    <mergeCell ref="A159:G159"/>
    <mergeCell ref="B160:E160"/>
    <mergeCell ref="B161:E161"/>
    <mergeCell ref="B137:E137"/>
    <mergeCell ref="B138:E138"/>
    <mergeCell ref="B139:E139"/>
    <mergeCell ref="B140:E140"/>
    <mergeCell ref="B141:E141"/>
    <mergeCell ref="B142:E142"/>
    <mergeCell ref="B143:E143"/>
    <mergeCell ref="B144:E144"/>
    <mergeCell ref="A146:G147"/>
    <mergeCell ref="B123:E123"/>
    <mergeCell ref="B124:E124"/>
    <mergeCell ref="B125:E125"/>
    <mergeCell ref="A126:G126"/>
    <mergeCell ref="A127:G127"/>
    <mergeCell ref="A129:G129"/>
    <mergeCell ref="A131:G131"/>
    <mergeCell ref="A133:F133"/>
    <mergeCell ref="A135:G135"/>
    <mergeCell ref="B114:E114"/>
    <mergeCell ref="F114:G114"/>
    <mergeCell ref="A115:E115"/>
    <mergeCell ref="F115:G115"/>
    <mergeCell ref="A117:G117"/>
    <mergeCell ref="B119:E119"/>
    <mergeCell ref="B120:E120"/>
    <mergeCell ref="B121:E121"/>
    <mergeCell ref="B122:E122"/>
    <mergeCell ref="A104:G104"/>
    <mergeCell ref="A105:G106"/>
    <mergeCell ref="A107:G107"/>
    <mergeCell ref="A109:G109"/>
    <mergeCell ref="B111:E111"/>
    <mergeCell ref="F111:G111"/>
    <mergeCell ref="B112:E112"/>
    <mergeCell ref="F112:G112"/>
    <mergeCell ref="B113:E113"/>
    <mergeCell ref="F113:G113"/>
    <mergeCell ref="B99:E99"/>
    <mergeCell ref="F99:G99"/>
    <mergeCell ref="B100:E100"/>
    <mergeCell ref="F100:G100"/>
    <mergeCell ref="B101:E101"/>
    <mergeCell ref="F101:G101"/>
    <mergeCell ref="B102:E102"/>
    <mergeCell ref="F102:G102"/>
    <mergeCell ref="A103:E103"/>
    <mergeCell ref="F103:G103"/>
    <mergeCell ref="B85:E85"/>
    <mergeCell ref="A87:G88"/>
    <mergeCell ref="A89:G90"/>
    <mergeCell ref="A92:G92"/>
    <mergeCell ref="A94:G94"/>
    <mergeCell ref="B97:E97"/>
    <mergeCell ref="F97:G97"/>
    <mergeCell ref="B98:E98"/>
    <mergeCell ref="F98:G98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B59:E59"/>
    <mergeCell ref="B60:E60"/>
    <mergeCell ref="B61:E61"/>
    <mergeCell ref="A62:E62"/>
    <mergeCell ref="B63:E63"/>
    <mergeCell ref="A65:G67"/>
    <mergeCell ref="A68:G69"/>
    <mergeCell ref="A71:G72"/>
    <mergeCell ref="A74:F74"/>
    <mergeCell ref="B48:E48"/>
    <mergeCell ref="F48:G48"/>
    <mergeCell ref="A49:E49"/>
    <mergeCell ref="F49:G49"/>
    <mergeCell ref="A50:G51"/>
    <mergeCell ref="A52:G54"/>
    <mergeCell ref="A55:G55"/>
    <mergeCell ref="A57:G57"/>
    <mergeCell ref="A58:G58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A3:G3"/>
    <mergeCell ref="A4:G4"/>
    <mergeCell ref="A5:G5"/>
    <mergeCell ref="A6:G6"/>
    <mergeCell ref="A7:G7"/>
    <mergeCell ref="A8:E8"/>
    <mergeCell ref="F8:G8"/>
    <mergeCell ref="A9:E9"/>
    <mergeCell ref="A11:G11"/>
  </mergeCell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50"/>
  <sheetViews>
    <sheetView topLeftCell="A4" zoomScale="75" zoomScaleNormal="75" workbookViewId="0">
      <selection activeCell="G33" sqref="G33"/>
    </sheetView>
  </sheetViews>
  <sheetFormatPr defaultRowHeight="12.75"/>
  <cols>
    <col min="1" max="1" width="16.140625" style="59" customWidth="1"/>
    <col min="2" max="2" width="17.140625" style="59" customWidth="1"/>
    <col min="3" max="3" width="20.28515625" style="59" customWidth="1"/>
    <col min="4" max="4" width="12.140625" style="59" customWidth="1"/>
    <col min="5" max="5" width="4.28515625" style="59" customWidth="1"/>
    <col min="6" max="6" width="16" style="59" customWidth="1"/>
    <col min="7" max="7" width="16.85546875" style="59" customWidth="1"/>
    <col min="8" max="8" width="19.5703125" style="59" customWidth="1"/>
    <col min="9" max="9" width="15" style="59" customWidth="1"/>
    <col min="10" max="17" width="9.5703125" style="59" customWidth="1"/>
    <col min="18" max="26" width="7.140625" style="59" customWidth="1"/>
    <col min="27" max="1025" width="12.28515625" style="59" customWidth="1"/>
  </cols>
  <sheetData>
    <row r="1" spans="1:9" ht="14.25" customHeight="1">
      <c r="A1" s="208" t="s">
        <v>176</v>
      </c>
      <c r="B1" s="208"/>
      <c r="C1" s="208"/>
      <c r="D1" s="208"/>
      <c r="E1" s="208"/>
      <c r="F1" s="208"/>
      <c r="G1" s="208"/>
      <c r="H1" s="208"/>
      <c r="I1" s="208"/>
    </row>
    <row r="2" spans="1:9" ht="14.25" customHeight="1">
      <c r="A2" s="208"/>
      <c r="B2" s="208"/>
      <c r="C2" s="208"/>
      <c r="D2" s="208"/>
      <c r="E2" s="208"/>
      <c r="F2" s="208"/>
      <c r="G2" s="208"/>
      <c r="H2" s="208"/>
      <c r="I2" s="208"/>
    </row>
    <row r="3" spans="1:9" ht="14.25" customHeight="1">
      <c r="A3" s="209" t="s">
        <v>177</v>
      </c>
      <c r="B3" s="209"/>
      <c r="C3" s="209"/>
      <c r="D3" s="209"/>
      <c r="E3" s="210"/>
      <c r="F3" s="209" t="s">
        <v>178</v>
      </c>
      <c r="G3" s="209"/>
      <c r="H3" s="209"/>
      <c r="I3" s="209"/>
    </row>
    <row r="4" spans="1:9" ht="14.25" customHeight="1">
      <c r="A4" s="103" t="s">
        <v>179</v>
      </c>
      <c r="B4" s="103" t="s">
        <v>180</v>
      </c>
      <c r="C4" s="103" t="s">
        <v>181</v>
      </c>
      <c r="D4" s="103" t="s">
        <v>182</v>
      </c>
      <c r="E4" s="210"/>
      <c r="F4" s="103" t="s">
        <v>179</v>
      </c>
      <c r="G4" s="103" t="s">
        <v>180</v>
      </c>
      <c r="H4" s="103" t="s">
        <v>181</v>
      </c>
      <c r="I4" s="103" t="s">
        <v>182</v>
      </c>
    </row>
    <row r="5" spans="1:9" ht="14.25" customHeight="1">
      <c r="A5" s="211" t="s">
        <v>183</v>
      </c>
      <c r="B5" s="104">
        <v>1</v>
      </c>
      <c r="C5" s="211"/>
      <c r="D5" s="212">
        <v>0</v>
      </c>
      <c r="E5" s="210"/>
      <c r="F5" s="211" t="s">
        <v>183</v>
      </c>
      <c r="G5" s="104">
        <v>1</v>
      </c>
      <c r="H5" s="211"/>
      <c r="I5" s="212">
        <v>0</v>
      </c>
    </row>
    <row r="6" spans="1:9" ht="14.25" customHeight="1">
      <c r="A6" s="211"/>
      <c r="B6" s="104" t="s">
        <v>184</v>
      </c>
      <c r="C6" s="211"/>
      <c r="D6" s="212"/>
      <c r="E6" s="210"/>
      <c r="F6" s="211"/>
      <c r="G6" s="104" t="s">
        <v>185</v>
      </c>
      <c r="H6" s="211"/>
      <c r="I6" s="212"/>
    </row>
    <row r="7" spans="1:9" ht="14.25" customHeight="1">
      <c r="A7" s="211" t="s">
        <v>186</v>
      </c>
      <c r="B7" s="104">
        <v>1</v>
      </c>
      <c r="C7" s="212">
        <f>'SERVENTE SEM INSALUBRIDADE'!F208</f>
        <v>2792.3872133931009</v>
      </c>
      <c r="D7" s="212">
        <f>C7/800</f>
        <v>3.4904840167413762</v>
      </c>
      <c r="E7" s="210"/>
      <c r="F7" s="211" t="s">
        <v>186</v>
      </c>
      <c r="G7" s="104">
        <v>1</v>
      </c>
      <c r="H7" s="212">
        <f>C7</f>
        <v>2792.3872133931009</v>
      </c>
      <c r="I7" s="212">
        <f>H7/1200</f>
        <v>2.3269893444942507</v>
      </c>
    </row>
    <row r="8" spans="1:9" ht="14.25" customHeight="1">
      <c r="A8" s="211"/>
      <c r="B8" s="104">
        <v>800</v>
      </c>
      <c r="C8" s="212"/>
      <c r="D8" s="212"/>
      <c r="E8" s="210"/>
      <c r="F8" s="211"/>
      <c r="G8" s="104">
        <v>1200</v>
      </c>
      <c r="H8" s="212"/>
      <c r="I8" s="212"/>
    </row>
    <row r="9" spans="1:9" ht="14.25" customHeight="1">
      <c r="A9" s="213" t="s">
        <v>187</v>
      </c>
      <c r="B9" s="213"/>
      <c r="C9" s="213"/>
      <c r="D9" s="105">
        <f>D7</f>
        <v>3.4904840167413762</v>
      </c>
      <c r="E9" s="210"/>
      <c r="F9" s="213" t="s">
        <v>187</v>
      </c>
      <c r="G9" s="213"/>
      <c r="H9" s="213"/>
      <c r="I9" s="105">
        <f>I5+I7</f>
        <v>2.3269893444942507</v>
      </c>
    </row>
    <row r="10" spans="1:9" ht="12.75" customHeight="1">
      <c r="A10" s="214" t="s">
        <v>188</v>
      </c>
      <c r="B10" s="214"/>
      <c r="C10" s="214"/>
      <c r="D10" s="214"/>
      <c r="E10" s="210"/>
      <c r="F10" s="214"/>
      <c r="G10" s="214"/>
      <c r="H10" s="214"/>
      <c r="I10" s="214"/>
    </row>
    <row r="11" spans="1:9" ht="12.75" customHeight="1">
      <c r="A11" s="209" t="s">
        <v>189</v>
      </c>
      <c r="B11" s="209"/>
      <c r="C11" s="209"/>
      <c r="D11" s="209"/>
      <c r="E11" s="210"/>
      <c r="F11" s="209" t="s">
        <v>190</v>
      </c>
      <c r="G11" s="209"/>
      <c r="H11" s="209"/>
      <c r="I11" s="209"/>
    </row>
    <row r="12" spans="1:9" ht="12.75" customHeight="1">
      <c r="A12" s="103" t="s">
        <v>179</v>
      </c>
      <c r="B12" s="103" t="s">
        <v>180</v>
      </c>
      <c r="C12" s="103" t="s">
        <v>181</v>
      </c>
      <c r="D12" s="103" t="s">
        <v>182</v>
      </c>
      <c r="E12" s="210"/>
      <c r="F12" s="103" t="s">
        <v>179</v>
      </c>
      <c r="G12" s="103" t="s">
        <v>180</v>
      </c>
      <c r="H12" s="103" t="s">
        <v>181</v>
      </c>
      <c r="I12" s="103" t="s">
        <v>182</v>
      </c>
    </row>
    <row r="13" spans="1:9" ht="12.75" customHeight="1">
      <c r="A13" s="211" t="s">
        <v>183</v>
      </c>
      <c r="B13" s="104">
        <v>1</v>
      </c>
      <c r="C13" s="211"/>
      <c r="D13" s="211">
        <v>0</v>
      </c>
      <c r="E13" s="210"/>
      <c r="F13" s="211" t="s">
        <v>183</v>
      </c>
      <c r="G13" s="104">
        <v>1</v>
      </c>
      <c r="H13" s="211"/>
      <c r="I13" s="212">
        <v>0</v>
      </c>
    </row>
    <row r="14" spans="1:9" ht="12.75" customHeight="1">
      <c r="A14" s="211"/>
      <c r="B14" s="104" t="s">
        <v>191</v>
      </c>
      <c r="C14" s="211"/>
      <c r="D14" s="211"/>
      <c r="E14" s="210"/>
      <c r="F14" s="211"/>
      <c r="G14" s="104" t="s">
        <v>192</v>
      </c>
      <c r="H14" s="211"/>
      <c r="I14" s="212"/>
    </row>
    <row r="15" spans="1:9" ht="12.75" customHeight="1">
      <c r="A15" s="211" t="s">
        <v>186</v>
      </c>
      <c r="B15" s="104">
        <v>1</v>
      </c>
      <c r="C15" s="212">
        <f>C7</f>
        <v>2792.3872133931009</v>
      </c>
      <c r="D15" s="212">
        <f>C15/450</f>
        <v>6.2053049186513354</v>
      </c>
      <c r="E15" s="210"/>
      <c r="F15" s="211" t="s">
        <v>186</v>
      </c>
      <c r="G15" s="104">
        <v>1</v>
      </c>
      <c r="H15" s="212">
        <f>C7</f>
        <v>2792.3872133931009</v>
      </c>
      <c r="I15" s="212">
        <f>H15/1500</f>
        <v>1.8615914755954006</v>
      </c>
    </row>
    <row r="16" spans="1:9" ht="12.75" customHeight="1">
      <c r="A16" s="211"/>
      <c r="B16" s="104">
        <v>450</v>
      </c>
      <c r="C16" s="212"/>
      <c r="D16" s="212"/>
      <c r="E16" s="210"/>
      <c r="F16" s="211"/>
      <c r="G16" s="104">
        <v>1500</v>
      </c>
      <c r="H16" s="212"/>
      <c r="I16" s="212"/>
    </row>
    <row r="17" spans="1:9" ht="12.75" customHeight="1">
      <c r="A17" s="213" t="s">
        <v>187</v>
      </c>
      <c r="B17" s="213"/>
      <c r="C17" s="213"/>
      <c r="D17" s="105">
        <f>D13+D15</f>
        <v>6.2053049186513354</v>
      </c>
      <c r="E17" s="210"/>
      <c r="F17" s="213" t="s">
        <v>187</v>
      </c>
      <c r="G17" s="213"/>
      <c r="H17" s="213"/>
      <c r="I17" s="105">
        <f>I13+I15</f>
        <v>1.8615914755954006</v>
      </c>
    </row>
    <row r="18" spans="1:9" ht="12.75" customHeight="1">
      <c r="A18" s="214"/>
      <c r="B18" s="214"/>
      <c r="C18" s="214"/>
      <c r="D18" s="214"/>
      <c r="E18" s="210"/>
      <c r="F18" s="214"/>
      <c r="G18" s="214"/>
      <c r="H18" s="214"/>
      <c r="I18" s="214"/>
    </row>
    <row r="19" spans="1:9" ht="12.75" customHeight="1">
      <c r="A19" s="209" t="s">
        <v>193</v>
      </c>
      <c r="B19" s="209"/>
      <c r="C19" s="209"/>
      <c r="D19" s="209"/>
      <c r="E19" s="210"/>
      <c r="F19" s="209" t="s">
        <v>194</v>
      </c>
      <c r="G19" s="209"/>
      <c r="H19" s="209"/>
      <c r="I19" s="209"/>
    </row>
    <row r="20" spans="1:9" ht="12.75" customHeight="1">
      <c r="A20" s="103" t="s">
        <v>179</v>
      </c>
      <c r="B20" s="103" t="s">
        <v>180</v>
      </c>
      <c r="C20" s="103" t="s">
        <v>181</v>
      </c>
      <c r="D20" s="103" t="s">
        <v>182</v>
      </c>
      <c r="E20" s="210"/>
      <c r="F20" s="103" t="s">
        <v>179</v>
      </c>
      <c r="G20" s="103" t="s">
        <v>180</v>
      </c>
      <c r="H20" s="103" t="s">
        <v>181</v>
      </c>
      <c r="I20" s="103" t="s">
        <v>182</v>
      </c>
    </row>
    <row r="21" spans="1:9" ht="12.75" customHeight="1">
      <c r="A21" s="211" t="s">
        <v>183</v>
      </c>
      <c r="B21" s="104">
        <v>1</v>
      </c>
      <c r="C21" s="211"/>
      <c r="D21" s="212">
        <v>0</v>
      </c>
      <c r="E21" s="210"/>
      <c r="F21" s="211" t="s">
        <v>183</v>
      </c>
      <c r="G21" s="104">
        <v>1</v>
      </c>
      <c r="H21" s="211"/>
      <c r="I21" s="212">
        <v>0</v>
      </c>
    </row>
    <row r="22" spans="1:9" ht="12.75" customHeight="1">
      <c r="A22" s="211"/>
      <c r="B22" s="104" t="s">
        <v>195</v>
      </c>
      <c r="C22" s="211"/>
      <c r="D22" s="212"/>
      <c r="E22" s="210"/>
      <c r="F22" s="211"/>
      <c r="G22" s="104" t="s">
        <v>196</v>
      </c>
      <c r="H22" s="211"/>
      <c r="I22" s="212"/>
    </row>
    <row r="23" spans="1:9" ht="12.75" customHeight="1">
      <c r="A23" s="211" t="s">
        <v>186</v>
      </c>
      <c r="B23" s="104">
        <v>1</v>
      </c>
      <c r="C23" s="212">
        <f>C7</f>
        <v>2792.3872133931009</v>
      </c>
      <c r="D23" s="212">
        <v>0</v>
      </c>
      <c r="E23" s="210"/>
      <c r="F23" s="211" t="s">
        <v>186</v>
      </c>
      <c r="G23" s="104">
        <v>1</v>
      </c>
      <c r="H23" s="212">
        <f>C7</f>
        <v>2792.3872133931009</v>
      </c>
      <c r="I23" s="212">
        <f>H23/1000</f>
        <v>2.7923872133931007</v>
      </c>
    </row>
    <row r="24" spans="1:9" ht="12.75" customHeight="1">
      <c r="A24" s="211"/>
      <c r="B24" s="104">
        <v>0</v>
      </c>
      <c r="C24" s="212"/>
      <c r="D24" s="212"/>
      <c r="E24" s="210"/>
      <c r="F24" s="211"/>
      <c r="G24" s="104">
        <v>1000</v>
      </c>
      <c r="H24" s="212"/>
      <c r="I24" s="212"/>
    </row>
    <row r="25" spans="1:9" ht="12.75" customHeight="1">
      <c r="A25" s="213" t="s">
        <v>187</v>
      </c>
      <c r="B25" s="213"/>
      <c r="C25" s="213"/>
      <c r="D25" s="105">
        <f>D21+D23</f>
        <v>0</v>
      </c>
      <c r="E25" s="210"/>
      <c r="F25" s="213" t="s">
        <v>187</v>
      </c>
      <c r="G25" s="213"/>
      <c r="H25" s="213"/>
      <c r="I25" s="105">
        <f>I21+I23</f>
        <v>2.7923872133931007</v>
      </c>
    </row>
    <row r="26" spans="1:9" ht="12.75" customHeight="1">
      <c r="A26" s="214"/>
      <c r="B26" s="214"/>
      <c r="C26" s="214"/>
      <c r="D26" s="214"/>
      <c r="E26" s="210"/>
      <c r="F26" s="133"/>
      <c r="G26" s="133"/>
      <c r="H26" s="133"/>
      <c r="I26" s="133"/>
    </row>
    <row r="27" spans="1:9" ht="12.75" customHeight="1">
      <c r="A27" s="209" t="s">
        <v>197</v>
      </c>
      <c r="B27" s="209"/>
      <c r="C27" s="209"/>
      <c r="D27" s="209"/>
      <c r="E27" s="210"/>
      <c r="F27" s="215"/>
      <c r="G27" s="215"/>
      <c r="H27" s="215"/>
      <c r="I27" s="215"/>
    </row>
    <row r="28" spans="1:9" ht="12.75" customHeight="1">
      <c r="A28" s="103" t="s">
        <v>179</v>
      </c>
      <c r="B28" s="103" t="s">
        <v>180</v>
      </c>
      <c r="C28" s="103" t="s">
        <v>181</v>
      </c>
      <c r="D28" s="103" t="s">
        <v>182</v>
      </c>
      <c r="E28" s="210"/>
      <c r="F28" s="106"/>
      <c r="G28" s="106"/>
      <c r="H28" s="106"/>
      <c r="I28" s="106"/>
    </row>
    <row r="29" spans="1:9" ht="12.75" customHeight="1">
      <c r="A29" s="211" t="s">
        <v>183</v>
      </c>
      <c r="B29" s="104">
        <v>1</v>
      </c>
      <c r="C29" s="211"/>
      <c r="D29" s="212">
        <v>0</v>
      </c>
      <c r="E29" s="210"/>
      <c r="F29" s="215"/>
      <c r="G29" s="106"/>
      <c r="H29" s="215"/>
      <c r="I29" s="215"/>
    </row>
    <row r="30" spans="1:9" ht="12.75" customHeight="1">
      <c r="A30" s="211"/>
      <c r="B30" s="104" t="s">
        <v>198</v>
      </c>
      <c r="C30" s="211"/>
      <c r="D30" s="212"/>
      <c r="E30" s="210"/>
      <c r="F30" s="215"/>
      <c r="G30" s="106"/>
      <c r="H30" s="215"/>
      <c r="I30" s="215"/>
    </row>
    <row r="31" spans="1:9" ht="12.75" customHeight="1">
      <c r="A31" s="211" t="s">
        <v>186</v>
      </c>
      <c r="B31" s="104">
        <v>1</v>
      </c>
      <c r="C31" s="212">
        <f>'SERVENTE COM INSALUBRIDADE'!F214</f>
        <v>3590.2</v>
      </c>
      <c r="D31" s="212">
        <f>(B31/B32)*C31</f>
        <v>11.967333333333334</v>
      </c>
      <c r="E31" s="210"/>
      <c r="F31" s="215"/>
      <c r="G31" s="106"/>
      <c r="H31" s="216"/>
      <c r="I31" s="216"/>
    </row>
    <row r="32" spans="1:9" ht="12.75" customHeight="1">
      <c r="A32" s="211"/>
      <c r="B32" s="104">
        <v>300</v>
      </c>
      <c r="C32" s="212"/>
      <c r="D32" s="212"/>
      <c r="E32" s="210"/>
      <c r="F32" s="215"/>
      <c r="G32" s="106"/>
      <c r="H32" s="216"/>
      <c r="I32" s="216"/>
    </row>
    <row r="33" spans="1:9" ht="12.75" customHeight="1">
      <c r="A33" s="213" t="s">
        <v>187</v>
      </c>
      <c r="B33" s="213"/>
      <c r="C33" s="213"/>
      <c r="D33" s="105">
        <f>D29+D31</f>
        <v>11.967333333333334</v>
      </c>
      <c r="E33" s="210"/>
      <c r="F33" s="107"/>
      <c r="G33" s="107"/>
      <c r="H33" s="107"/>
      <c r="I33" s="108"/>
    </row>
    <row r="40" spans="1:9" ht="14.25" customHeight="1"/>
    <row r="41" spans="1:9" ht="14.25" customHeight="1"/>
    <row r="42" spans="1:9" ht="14.25" customHeight="1"/>
    <row r="43" spans="1:9" ht="14.25" customHeight="1"/>
    <row r="44" spans="1:9" ht="14.25" customHeight="1"/>
    <row r="45" spans="1:9" ht="14.25" customHeight="1"/>
    <row r="46" spans="1:9" ht="14.25" customHeight="1"/>
    <row r="47" spans="1:9" ht="14.25" customHeight="1"/>
    <row r="48" spans="1:9" ht="14.25" customHeight="1"/>
    <row r="49" ht="14.25" customHeight="1"/>
    <row r="50" ht="14.25" customHeight="1"/>
  </sheetData>
  <mergeCells count="71">
    <mergeCell ref="A33:C33"/>
    <mergeCell ref="I29:I30"/>
    <mergeCell ref="A31:A32"/>
    <mergeCell ref="C31:C32"/>
    <mergeCell ref="D31:D32"/>
    <mergeCell ref="F31:F32"/>
    <mergeCell ref="H31:H32"/>
    <mergeCell ref="I31:I32"/>
    <mergeCell ref="A29:A30"/>
    <mergeCell ref="C29:C30"/>
    <mergeCell ref="D29:D30"/>
    <mergeCell ref="F29:F30"/>
    <mergeCell ref="H29:H30"/>
    <mergeCell ref="A25:C25"/>
    <mergeCell ref="F25:H25"/>
    <mergeCell ref="A26:D26"/>
    <mergeCell ref="F26:I26"/>
    <mergeCell ref="A27:D27"/>
    <mergeCell ref="F27:I27"/>
    <mergeCell ref="I21:I22"/>
    <mergeCell ref="A23:A24"/>
    <mergeCell ref="C23:C24"/>
    <mergeCell ref="D23:D24"/>
    <mergeCell ref="F23:F24"/>
    <mergeCell ref="H23:H24"/>
    <mergeCell ref="I23:I24"/>
    <mergeCell ref="A21:A22"/>
    <mergeCell ref="C21:C22"/>
    <mergeCell ref="D21:D22"/>
    <mergeCell ref="F21:F22"/>
    <mergeCell ref="H21:H22"/>
    <mergeCell ref="A17:C17"/>
    <mergeCell ref="F17:H17"/>
    <mergeCell ref="A18:D18"/>
    <mergeCell ref="F18:I18"/>
    <mergeCell ref="A19:D19"/>
    <mergeCell ref="F19:I19"/>
    <mergeCell ref="I13:I14"/>
    <mergeCell ref="A15:A16"/>
    <mergeCell ref="C15:C16"/>
    <mergeCell ref="D15:D16"/>
    <mergeCell ref="F15:F16"/>
    <mergeCell ref="H15:H16"/>
    <mergeCell ref="I15:I16"/>
    <mergeCell ref="A13:A14"/>
    <mergeCell ref="C13:C14"/>
    <mergeCell ref="D13:D14"/>
    <mergeCell ref="F13:F14"/>
    <mergeCell ref="H13:H14"/>
    <mergeCell ref="A9:C9"/>
    <mergeCell ref="F9:H9"/>
    <mergeCell ref="A10:D10"/>
    <mergeCell ref="F10:I10"/>
    <mergeCell ref="A11:D11"/>
    <mergeCell ref="F11:I11"/>
    <mergeCell ref="A1:I2"/>
    <mergeCell ref="A3:D3"/>
    <mergeCell ref="E3:E3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2"/>
  <sheetViews>
    <sheetView zoomScale="75" zoomScaleNormal="75" workbookViewId="0">
      <selection activeCell="H15" sqref="H15:H16"/>
    </sheetView>
  </sheetViews>
  <sheetFormatPr defaultRowHeight="12.75"/>
  <cols>
    <col min="1" max="1" width="16.140625" customWidth="1"/>
    <col min="2" max="2" width="16.7109375" customWidth="1"/>
    <col min="3" max="3" width="19.85546875" customWidth="1"/>
    <col min="4" max="4" width="12.85546875" customWidth="1"/>
    <col min="5" max="5" width="5.7109375" customWidth="1"/>
    <col min="6" max="6" width="16" customWidth="1"/>
    <col min="7" max="7" width="17.140625" customWidth="1"/>
    <col min="8" max="8" width="20.28515625" customWidth="1"/>
    <col min="9" max="9" width="11" customWidth="1"/>
    <col min="10" max="17" width="9.5703125" customWidth="1"/>
    <col min="18" max="26" width="7.140625" customWidth="1"/>
    <col min="27" max="1025" width="8.42578125" customWidth="1"/>
  </cols>
  <sheetData>
    <row r="1" spans="1:9" ht="14.25" customHeight="1">
      <c r="A1" s="208" t="s">
        <v>199</v>
      </c>
      <c r="B1" s="208"/>
      <c r="C1" s="208"/>
      <c r="D1" s="208"/>
      <c r="E1" s="208"/>
      <c r="F1" s="208"/>
      <c r="G1" s="208"/>
      <c r="H1" s="208"/>
      <c r="I1" s="208"/>
    </row>
    <row r="2" spans="1:9" s="59" customFormat="1" ht="14.25" customHeight="1">
      <c r="A2" s="208"/>
      <c r="B2" s="208"/>
      <c r="C2" s="208"/>
      <c r="D2" s="208"/>
      <c r="E2" s="208"/>
      <c r="F2" s="208"/>
      <c r="G2" s="208"/>
      <c r="H2" s="208"/>
      <c r="I2" s="208"/>
    </row>
    <row r="3" spans="1:9" ht="14.25" customHeight="1">
      <c r="A3" s="209" t="s">
        <v>200</v>
      </c>
      <c r="B3" s="209"/>
      <c r="C3" s="209"/>
      <c r="D3" s="209"/>
      <c r="E3" s="210"/>
      <c r="F3" s="209" t="s">
        <v>201</v>
      </c>
      <c r="G3" s="209"/>
      <c r="H3" s="209"/>
      <c r="I3" s="209"/>
    </row>
    <row r="4" spans="1:9" ht="14.25" customHeight="1">
      <c r="A4" s="103" t="s">
        <v>179</v>
      </c>
      <c r="B4" s="103" t="s">
        <v>180</v>
      </c>
      <c r="C4" s="103" t="s">
        <v>181</v>
      </c>
      <c r="D4" s="103" t="s">
        <v>182</v>
      </c>
      <c r="E4" s="210"/>
      <c r="F4" s="103" t="s">
        <v>179</v>
      </c>
      <c r="G4" s="103" t="s">
        <v>180</v>
      </c>
      <c r="H4" s="103" t="s">
        <v>181</v>
      </c>
      <c r="I4" s="103" t="s">
        <v>182</v>
      </c>
    </row>
    <row r="5" spans="1:9" ht="14.25" customHeight="1">
      <c r="A5" s="211" t="s">
        <v>183</v>
      </c>
      <c r="B5" s="104">
        <v>1</v>
      </c>
      <c r="C5" s="211"/>
      <c r="D5" s="212">
        <v>0</v>
      </c>
      <c r="E5" s="210"/>
      <c r="F5" s="211" t="s">
        <v>183</v>
      </c>
      <c r="G5" s="104">
        <v>1</v>
      </c>
      <c r="H5" s="211"/>
      <c r="I5" s="212">
        <v>0</v>
      </c>
    </row>
    <row r="6" spans="1:9" ht="14.25" customHeight="1">
      <c r="A6" s="211"/>
      <c r="B6" s="104" t="s">
        <v>202</v>
      </c>
      <c r="C6" s="211"/>
      <c r="D6" s="212"/>
      <c r="E6" s="210"/>
      <c r="F6" s="211"/>
      <c r="G6" s="104" t="s">
        <v>203</v>
      </c>
      <c r="H6" s="211"/>
      <c r="I6" s="212"/>
    </row>
    <row r="7" spans="1:9" ht="14.25" customHeight="1">
      <c r="A7" s="211" t="s">
        <v>186</v>
      </c>
      <c r="B7" s="104">
        <v>1</v>
      </c>
      <c r="C7" s="212">
        <f>'SERVENTE SEM INSALUBRIDADE'!C201</f>
        <v>2792.3872133931009</v>
      </c>
      <c r="D7" s="212">
        <f>C7/1800</f>
        <v>1.5513262296628338</v>
      </c>
      <c r="E7" s="210"/>
      <c r="F7" s="211" t="s">
        <v>186</v>
      </c>
      <c r="G7" s="104">
        <v>1</v>
      </c>
      <c r="H7" s="212">
        <f>C7</f>
        <v>2792.3872133931009</v>
      </c>
      <c r="I7" s="212">
        <f>H7/9000</f>
        <v>0.31026524593256677</v>
      </c>
    </row>
    <row r="8" spans="1:9" ht="14.25" customHeight="1">
      <c r="A8" s="211"/>
      <c r="B8" s="104">
        <v>1800</v>
      </c>
      <c r="C8" s="212"/>
      <c r="D8" s="212"/>
      <c r="E8" s="210"/>
      <c r="F8" s="211"/>
      <c r="G8" s="104">
        <v>9000</v>
      </c>
      <c r="H8" s="212"/>
      <c r="I8" s="212"/>
    </row>
    <row r="9" spans="1:9" ht="14.25" customHeight="1">
      <c r="A9" s="213" t="s">
        <v>187</v>
      </c>
      <c r="B9" s="213"/>
      <c r="C9" s="213"/>
      <c r="D9" s="105">
        <f>D5+D7</f>
        <v>1.5513262296628338</v>
      </c>
      <c r="E9" s="210"/>
      <c r="F9" s="213" t="s">
        <v>187</v>
      </c>
      <c r="G9" s="213"/>
      <c r="H9" s="213"/>
      <c r="I9" s="105">
        <f>I5+I7</f>
        <v>0.31026524593256677</v>
      </c>
    </row>
    <row r="10" spans="1:9" ht="12.75" customHeight="1">
      <c r="A10" s="214"/>
      <c r="B10" s="214"/>
      <c r="C10" s="214"/>
      <c r="D10" s="214"/>
      <c r="E10" s="210"/>
      <c r="F10" s="214"/>
      <c r="G10" s="214"/>
      <c r="H10" s="214"/>
      <c r="I10" s="214"/>
    </row>
    <row r="11" spans="1:9" ht="12.75" customHeight="1">
      <c r="A11" s="209" t="s">
        <v>204</v>
      </c>
      <c r="B11" s="209"/>
      <c r="C11" s="209"/>
      <c r="D11" s="209"/>
      <c r="E11" s="210"/>
      <c r="F11" s="209" t="s">
        <v>205</v>
      </c>
      <c r="G11" s="209"/>
      <c r="H11" s="209"/>
      <c r="I11" s="209"/>
    </row>
    <row r="12" spans="1:9" s="59" customFormat="1" ht="12.75" customHeight="1">
      <c r="A12" s="103" t="s">
        <v>179</v>
      </c>
      <c r="B12" s="103" t="s">
        <v>180</v>
      </c>
      <c r="C12" s="103" t="s">
        <v>181</v>
      </c>
      <c r="D12" s="103" t="s">
        <v>182</v>
      </c>
      <c r="E12" s="210"/>
      <c r="F12" s="103" t="s">
        <v>179</v>
      </c>
      <c r="G12" s="103" t="s">
        <v>180</v>
      </c>
      <c r="H12" s="103" t="s">
        <v>181</v>
      </c>
      <c r="I12" s="103" t="s">
        <v>182</v>
      </c>
    </row>
    <row r="13" spans="1:9" ht="12.75" customHeight="1">
      <c r="A13" s="211" t="s">
        <v>183</v>
      </c>
      <c r="B13" s="104">
        <v>1</v>
      </c>
      <c r="C13" s="211"/>
      <c r="D13" s="212">
        <v>0</v>
      </c>
      <c r="E13" s="210"/>
      <c r="F13" s="211" t="s">
        <v>183</v>
      </c>
      <c r="G13" s="104">
        <v>1</v>
      </c>
      <c r="H13" s="211"/>
      <c r="I13" s="212">
        <v>0</v>
      </c>
    </row>
    <row r="14" spans="1:9" ht="12.75" customHeight="1">
      <c r="A14" s="211"/>
      <c r="B14" s="104" t="s">
        <v>202</v>
      </c>
      <c r="C14" s="211"/>
      <c r="D14" s="212"/>
      <c r="E14" s="210"/>
      <c r="F14" s="211"/>
      <c r="G14" s="104" t="s">
        <v>202</v>
      </c>
      <c r="H14" s="211"/>
      <c r="I14" s="212"/>
    </row>
    <row r="15" spans="1:9" ht="12.75" customHeight="1">
      <c r="A15" s="211" t="s">
        <v>186</v>
      </c>
      <c r="B15" s="104">
        <v>1</v>
      </c>
      <c r="C15" s="212">
        <f>C7</f>
        <v>2792.3872133931009</v>
      </c>
      <c r="D15" s="212">
        <f>C15/1800</f>
        <v>1.5513262296628338</v>
      </c>
      <c r="E15" s="210"/>
      <c r="F15" s="211" t="s">
        <v>186</v>
      </c>
      <c r="G15" s="104">
        <v>1</v>
      </c>
      <c r="H15" s="212">
        <f>C7</f>
        <v>2792.3872133931009</v>
      </c>
      <c r="I15" s="212">
        <f>H15/1800</f>
        <v>1.5513262296628338</v>
      </c>
    </row>
    <row r="16" spans="1:9" ht="12.75" customHeight="1">
      <c r="A16" s="211"/>
      <c r="B16" s="104">
        <v>1800</v>
      </c>
      <c r="C16" s="212"/>
      <c r="D16" s="212"/>
      <c r="E16" s="210"/>
      <c r="F16" s="211"/>
      <c r="G16" s="104">
        <v>1800</v>
      </c>
      <c r="H16" s="212"/>
      <c r="I16" s="212"/>
    </row>
    <row r="17" spans="1:9" ht="12.75" customHeight="1">
      <c r="A17" s="213" t="s">
        <v>187</v>
      </c>
      <c r="B17" s="213"/>
      <c r="C17" s="213"/>
      <c r="D17" s="105">
        <f>D13+D15</f>
        <v>1.5513262296628338</v>
      </c>
      <c r="E17" s="210"/>
      <c r="F17" s="213" t="s">
        <v>187</v>
      </c>
      <c r="G17" s="213"/>
      <c r="H17" s="213"/>
      <c r="I17" s="105">
        <f>I13+I15</f>
        <v>1.5513262296628338</v>
      </c>
    </row>
    <row r="18" spans="1:9" ht="12.75" customHeight="1">
      <c r="A18" s="214"/>
      <c r="B18" s="214"/>
      <c r="C18" s="214"/>
      <c r="D18" s="214"/>
      <c r="E18" s="210"/>
      <c r="F18" s="214"/>
      <c r="G18" s="214"/>
      <c r="H18" s="214"/>
      <c r="I18" s="214"/>
    </row>
    <row r="19" spans="1:9" ht="12.75" customHeight="1">
      <c r="A19" s="209" t="s">
        <v>206</v>
      </c>
      <c r="B19" s="209"/>
      <c r="C19" s="209"/>
      <c r="D19" s="209"/>
      <c r="E19" s="210"/>
      <c r="F19" s="209" t="s">
        <v>207</v>
      </c>
      <c r="G19" s="209"/>
      <c r="H19" s="209"/>
      <c r="I19" s="209"/>
    </row>
    <row r="20" spans="1:9" ht="12.75" customHeight="1">
      <c r="A20" s="103" t="s">
        <v>179</v>
      </c>
      <c r="B20" s="103" t="s">
        <v>180</v>
      </c>
      <c r="C20" s="103" t="s">
        <v>181</v>
      </c>
      <c r="D20" s="103" t="s">
        <v>182</v>
      </c>
      <c r="E20" s="210"/>
      <c r="F20" s="103" t="s">
        <v>179</v>
      </c>
      <c r="G20" s="103" t="s">
        <v>180</v>
      </c>
      <c r="H20" s="103" t="s">
        <v>181</v>
      </c>
      <c r="I20" s="103" t="s">
        <v>182</v>
      </c>
    </row>
    <row r="21" spans="1:9" ht="12.75" customHeight="1">
      <c r="A21" s="211" t="s">
        <v>183</v>
      </c>
      <c r="B21" s="104">
        <v>1</v>
      </c>
      <c r="C21" s="211"/>
      <c r="D21" s="212">
        <v>0</v>
      </c>
      <c r="E21" s="210"/>
      <c r="F21" s="211" t="s">
        <v>183</v>
      </c>
      <c r="G21" s="104">
        <v>1</v>
      </c>
      <c r="H21" s="211"/>
      <c r="I21" s="212">
        <v>0</v>
      </c>
    </row>
    <row r="22" spans="1:9" ht="12.75" customHeight="1">
      <c r="A22" s="211"/>
      <c r="B22" s="104" t="s">
        <v>208</v>
      </c>
      <c r="C22" s="211"/>
      <c r="D22" s="212"/>
      <c r="E22" s="210"/>
      <c r="F22" s="211"/>
      <c r="G22" s="104" t="s">
        <v>195</v>
      </c>
      <c r="H22" s="211"/>
      <c r="I22" s="212"/>
    </row>
    <row r="23" spans="1:9" ht="12.75" customHeight="1">
      <c r="A23" s="211" t="s">
        <v>186</v>
      </c>
      <c r="B23" s="104">
        <v>1</v>
      </c>
      <c r="C23" s="212">
        <f>C7</f>
        <v>2792.3872133931009</v>
      </c>
      <c r="D23" s="212">
        <f>C23/2700</f>
        <v>1.0342174864418892</v>
      </c>
      <c r="E23" s="210"/>
      <c r="F23" s="211" t="s">
        <v>186</v>
      </c>
      <c r="G23" s="104">
        <v>1</v>
      </c>
      <c r="H23" s="212">
        <f>C7</f>
        <v>2792.3872133931009</v>
      </c>
      <c r="I23" s="212">
        <v>0</v>
      </c>
    </row>
    <row r="24" spans="1:9" ht="12.75" customHeight="1">
      <c r="A24" s="211"/>
      <c r="B24" s="104">
        <v>2700</v>
      </c>
      <c r="C24" s="212"/>
      <c r="D24" s="212"/>
      <c r="E24" s="210"/>
      <c r="F24" s="211"/>
      <c r="G24" s="104">
        <v>0</v>
      </c>
      <c r="H24" s="212"/>
      <c r="I24" s="212"/>
    </row>
    <row r="25" spans="1:9" ht="12.75" customHeight="1">
      <c r="A25" s="213" t="s">
        <v>187</v>
      </c>
      <c r="B25" s="213"/>
      <c r="C25" s="213"/>
      <c r="D25" s="105">
        <f>D21+D23</f>
        <v>1.0342174864418892</v>
      </c>
      <c r="E25" s="210"/>
      <c r="F25" s="213" t="s">
        <v>187</v>
      </c>
      <c r="G25" s="213"/>
      <c r="H25" s="213"/>
      <c r="I25" s="105">
        <f>I21+I23</f>
        <v>0</v>
      </c>
    </row>
    <row r="41" ht="14.25" customHeight="1"/>
    <row r="42" ht="14.25" customHeight="1"/>
  </sheetData>
  <mergeCells count="54">
    <mergeCell ref="A25:C25"/>
    <mergeCell ref="F25:H25"/>
    <mergeCell ref="I21:I22"/>
    <mergeCell ref="A23:A24"/>
    <mergeCell ref="C23:C24"/>
    <mergeCell ref="D23:D24"/>
    <mergeCell ref="F23:F24"/>
    <mergeCell ref="H23:H24"/>
    <mergeCell ref="I23:I24"/>
    <mergeCell ref="A21:A22"/>
    <mergeCell ref="C21:C22"/>
    <mergeCell ref="D21:D22"/>
    <mergeCell ref="F21:F22"/>
    <mergeCell ref="H21:H22"/>
    <mergeCell ref="A17:C17"/>
    <mergeCell ref="F17:H17"/>
    <mergeCell ref="A18:D18"/>
    <mergeCell ref="F18:I18"/>
    <mergeCell ref="A19:D19"/>
    <mergeCell ref="F19:I19"/>
    <mergeCell ref="I13:I14"/>
    <mergeCell ref="A15:A16"/>
    <mergeCell ref="C15:C16"/>
    <mergeCell ref="D15:D16"/>
    <mergeCell ref="F15:F16"/>
    <mergeCell ref="H15:H16"/>
    <mergeCell ref="I15:I16"/>
    <mergeCell ref="A13:A14"/>
    <mergeCell ref="C13:C14"/>
    <mergeCell ref="D13:D14"/>
    <mergeCell ref="F13:F14"/>
    <mergeCell ref="H13:H14"/>
    <mergeCell ref="A9:C9"/>
    <mergeCell ref="F9:H9"/>
    <mergeCell ref="A10:D10"/>
    <mergeCell ref="F10:I10"/>
    <mergeCell ref="A11:D11"/>
    <mergeCell ref="F11:I11"/>
    <mergeCell ref="A1:I2"/>
    <mergeCell ref="A3:D3"/>
    <mergeCell ref="E3:E25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2"/>
  <sheetViews>
    <sheetView zoomScale="75" zoomScaleNormal="75" workbookViewId="0">
      <selection activeCell="E29" sqref="E29"/>
    </sheetView>
  </sheetViews>
  <sheetFormatPr defaultRowHeight="12.75"/>
  <cols>
    <col min="1" max="1" width="16" customWidth="1"/>
    <col min="2" max="2" width="16.5703125" customWidth="1"/>
    <col min="3" max="3" width="21" customWidth="1"/>
    <col min="4" max="4" width="32" customWidth="1"/>
    <col min="5" max="5" width="10.5703125" customWidth="1"/>
    <col min="6" max="6" width="19.7109375" customWidth="1"/>
    <col min="7" max="7" width="13" customWidth="1"/>
    <col min="8" max="8" width="16.7109375" customWidth="1"/>
    <col min="9" max="9" width="9.28515625" customWidth="1"/>
    <col min="10" max="1025" width="8.7109375" customWidth="1"/>
  </cols>
  <sheetData>
    <row r="1" spans="1:10">
      <c r="A1" s="208" t="s">
        <v>209</v>
      </c>
      <c r="B1" s="208"/>
      <c r="C1" s="208"/>
      <c r="D1" s="208"/>
      <c r="E1" s="208"/>
      <c r="F1" s="208"/>
      <c r="G1" s="208"/>
    </row>
    <row r="2" spans="1:10" s="59" customFormat="1">
      <c r="A2" s="209" t="s">
        <v>210</v>
      </c>
      <c r="B2" s="209"/>
      <c r="C2" s="209"/>
      <c r="D2" s="209"/>
      <c r="E2" s="209"/>
      <c r="F2" s="209"/>
      <c r="G2" s="209"/>
    </row>
    <row r="3" spans="1:10">
      <c r="A3" s="109" t="s">
        <v>179</v>
      </c>
      <c r="B3" s="110" t="s">
        <v>180</v>
      </c>
      <c r="C3" s="110" t="s">
        <v>211</v>
      </c>
      <c r="D3" s="110" t="s">
        <v>212</v>
      </c>
      <c r="E3" s="103" t="s">
        <v>213</v>
      </c>
      <c r="F3" s="110" t="s">
        <v>181</v>
      </c>
      <c r="G3" s="110" t="s">
        <v>182</v>
      </c>
    </row>
    <row r="4" spans="1:10">
      <c r="A4" s="217" t="s">
        <v>183</v>
      </c>
      <c r="B4" s="104">
        <v>1</v>
      </c>
      <c r="C4" s="211">
        <v>16</v>
      </c>
      <c r="D4" s="104">
        <v>1</v>
      </c>
      <c r="E4" s="218">
        <v>0</v>
      </c>
      <c r="F4" s="212">
        <v>0</v>
      </c>
      <c r="G4" s="212">
        <v>0</v>
      </c>
      <c r="H4" s="59"/>
      <c r="I4" s="59"/>
      <c r="J4" s="59"/>
    </row>
    <row r="5" spans="1:10">
      <c r="A5" s="217"/>
      <c r="B5" s="104" t="s">
        <v>195</v>
      </c>
      <c r="C5" s="211"/>
      <c r="D5" s="112">
        <v>0</v>
      </c>
      <c r="E5" s="218"/>
      <c r="F5" s="212"/>
      <c r="G5" s="212"/>
      <c r="H5" s="59"/>
      <c r="I5" s="59"/>
      <c r="J5" s="59"/>
    </row>
    <row r="6" spans="1:10">
      <c r="A6" s="217" t="s">
        <v>186</v>
      </c>
      <c r="B6" s="104">
        <v>1</v>
      </c>
      <c r="C6" s="211">
        <v>16</v>
      </c>
      <c r="D6" s="104">
        <v>1</v>
      </c>
      <c r="E6" s="219">
        <v>0</v>
      </c>
      <c r="F6" s="212">
        <f>'SERVENTE SEM INSALUBRIDADE'!C201</f>
        <v>2792.3872133931009</v>
      </c>
      <c r="G6" s="212">
        <f>E6*F6</f>
        <v>0</v>
      </c>
      <c r="H6" s="113"/>
    </row>
    <row r="7" spans="1:10">
      <c r="A7" s="217"/>
      <c r="B7" s="104">
        <v>0</v>
      </c>
      <c r="C7" s="211"/>
      <c r="D7" s="112">
        <v>0</v>
      </c>
      <c r="E7" s="219"/>
      <c r="F7" s="212"/>
      <c r="G7" s="212"/>
      <c r="H7" s="113"/>
    </row>
    <row r="8" spans="1:10">
      <c r="A8" s="220" t="s">
        <v>214</v>
      </c>
      <c r="B8" s="220"/>
      <c r="C8" s="220"/>
      <c r="D8" s="220"/>
      <c r="E8" s="220"/>
      <c r="F8" s="220"/>
      <c r="G8" s="105">
        <f>G5+G6</f>
        <v>0</v>
      </c>
      <c r="H8" s="113"/>
    </row>
    <row r="9" spans="1:10">
      <c r="A9" s="209" t="s">
        <v>215</v>
      </c>
      <c r="B9" s="209"/>
      <c r="C9" s="209"/>
      <c r="D9" s="209"/>
      <c r="E9" s="209"/>
      <c r="F9" s="209"/>
      <c r="G9" s="209"/>
      <c r="H9" s="113"/>
    </row>
    <row r="10" spans="1:10">
      <c r="A10" s="109" t="s">
        <v>179</v>
      </c>
      <c r="B10" s="110" t="s">
        <v>180</v>
      </c>
      <c r="C10" s="110" t="s">
        <v>211</v>
      </c>
      <c r="D10" s="110" t="s">
        <v>212</v>
      </c>
      <c r="E10" s="103" t="s">
        <v>213</v>
      </c>
      <c r="F10" s="110" t="s">
        <v>181</v>
      </c>
      <c r="G10" s="110" t="s">
        <v>182</v>
      </c>
      <c r="H10" s="113"/>
    </row>
    <row r="11" spans="1:10">
      <c r="A11" s="111" t="s">
        <v>183</v>
      </c>
      <c r="B11" s="104">
        <v>1</v>
      </c>
      <c r="C11" s="211">
        <v>16</v>
      </c>
      <c r="D11" s="104">
        <v>1</v>
      </c>
      <c r="E11" s="218">
        <f>I11*C11*K11</f>
        <v>0</v>
      </c>
      <c r="F11" s="212">
        <v>0</v>
      </c>
      <c r="G11" s="212">
        <v>0</v>
      </c>
      <c r="H11" s="113"/>
    </row>
    <row r="12" spans="1:10">
      <c r="A12" s="114"/>
      <c r="B12" s="104" t="s">
        <v>198</v>
      </c>
      <c r="C12" s="211"/>
      <c r="D12" s="112">
        <v>188.76</v>
      </c>
      <c r="E12" s="218"/>
      <c r="F12" s="212"/>
      <c r="G12" s="212"/>
      <c r="H12" s="113">
        <f>1/300</f>
        <v>3.3333333333333335E-3</v>
      </c>
    </row>
    <row r="13" spans="1:10">
      <c r="A13" s="111" t="s">
        <v>186</v>
      </c>
      <c r="B13" s="104">
        <v>1</v>
      </c>
      <c r="C13" s="211">
        <v>16</v>
      </c>
      <c r="D13" s="104">
        <v>1</v>
      </c>
      <c r="E13" s="219">
        <f>(D13/D14)*C13*(B13/B14)</f>
        <v>2.8254573709119167E-4</v>
      </c>
      <c r="F13" s="212">
        <f>F6</f>
        <v>2792.3872133931009</v>
      </c>
      <c r="G13" s="212">
        <f>E13*F13</f>
        <v>0.78897710345217242</v>
      </c>
      <c r="H13" s="113">
        <f>1/188.76</f>
        <v>5.2977325704598437E-3</v>
      </c>
    </row>
    <row r="14" spans="1:10">
      <c r="A14" s="114"/>
      <c r="B14" s="104">
        <v>300</v>
      </c>
      <c r="C14" s="211"/>
      <c r="D14" s="112">
        <v>188.76</v>
      </c>
      <c r="E14" s="219"/>
      <c r="F14" s="212"/>
      <c r="G14" s="212"/>
      <c r="H14" s="113">
        <f>C18*H12*H13</f>
        <v>2.8254573709119167E-4</v>
      </c>
    </row>
    <row r="15" spans="1:10">
      <c r="A15" s="220" t="s">
        <v>214</v>
      </c>
      <c r="B15" s="220"/>
      <c r="C15" s="220"/>
      <c r="D15" s="220"/>
      <c r="E15" s="220"/>
      <c r="F15" s="220"/>
      <c r="G15" s="105">
        <f>G11+G13</f>
        <v>0.78897710345217242</v>
      </c>
      <c r="H15" s="113"/>
    </row>
    <row r="16" spans="1:10">
      <c r="A16" s="209" t="s">
        <v>216</v>
      </c>
      <c r="B16" s="209"/>
      <c r="C16" s="209"/>
      <c r="D16" s="209"/>
      <c r="E16" s="209"/>
      <c r="F16" s="209"/>
      <c r="G16" s="209"/>
    </row>
    <row r="17" spans="1:7">
      <c r="A17" s="109" t="s">
        <v>179</v>
      </c>
      <c r="B17" s="110" t="s">
        <v>180</v>
      </c>
      <c r="C17" s="110" t="s">
        <v>211</v>
      </c>
      <c r="D17" s="110" t="s">
        <v>212</v>
      </c>
      <c r="E17" s="103" t="s">
        <v>213</v>
      </c>
      <c r="F17" s="110" t="s">
        <v>181</v>
      </c>
      <c r="G17" s="110" t="s">
        <v>182</v>
      </c>
    </row>
    <row r="18" spans="1:7">
      <c r="A18" s="111" t="s">
        <v>183</v>
      </c>
      <c r="B18" s="104">
        <v>1</v>
      </c>
      <c r="C18" s="211">
        <v>16</v>
      </c>
      <c r="D18" s="104">
        <v>1</v>
      </c>
      <c r="E18" s="218">
        <f>I18*C18*K18</f>
        <v>0</v>
      </c>
      <c r="F18" s="212">
        <v>0</v>
      </c>
      <c r="G18" s="212">
        <v>0</v>
      </c>
    </row>
    <row r="19" spans="1:7">
      <c r="A19" s="114"/>
      <c r="B19" s="104" t="s">
        <v>198</v>
      </c>
      <c r="C19" s="211"/>
      <c r="D19" s="112">
        <v>188.76</v>
      </c>
      <c r="E19" s="218"/>
      <c r="F19" s="212"/>
      <c r="G19" s="212"/>
    </row>
    <row r="20" spans="1:7">
      <c r="A20" s="111" t="s">
        <v>186</v>
      </c>
      <c r="B20" s="104">
        <v>1</v>
      </c>
      <c r="C20" s="211">
        <v>16</v>
      </c>
      <c r="D20" s="104">
        <v>1</v>
      </c>
      <c r="E20" s="219">
        <f>(D20/D21)*C20*(B20/B21)</f>
        <v>2.8254573709119167E-4</v>
      </c>
      <c r="F20" s="212">
        <f>F6</f>
        <v>2792.3872133931009</v>
      </c>
      <c r="G20" s="212">
        <f>E20*F20</f>
        <v>0.78897710345217242</v>
      </c>
    </row>
    <row r="21" spans="1:7">
      <c r="A21" s="114"/>
      <c r="B21" s="104">
        <v>300</v>
      </c>
      <c r="C21" s="211"/>
      <c r="D21" s="112">
        <v>188.76</v>
      </c>
      <c r="E21" s="219"/>
      <c r="F21" s="212"/>
      <c r="G21" s="212"/>
    </row>
    <row r="22" spans="1:7">
      <c r="A22" s="220" t="s">
        <v>214</v>
      </c>
      <c r="B22" s="220"/>
      <c r="C22" s="220"/>
      <c r="D22" s="220"/>
      <c r="E22" s="220"/>
      <c r="F22" s="220"/>
      <c r="G22" s="105">
        <f>G18+G20</f>
        <v>0.78897710345217242</v>
      </c>
    </row>
  </sheetData>
  <mergeCells count="33">
    <mergeCell ref="C20:C21"/>
    <mergeCell ref="E20:E21"/>
    <mergeCell ref="F20:F21"/>
    <mergeCell ref="G20:G21"/>
    <mergeCell ref="A22:F22"/>
    <mergeCell ref="A16:G16"/>
    <mergeCell ref="C18:C19"/>
    <mergeCell ref="E18:E19"/>
    <mergeCell ref="F18:F19"/>
    <mergeCell ref="G18:G19"/>
    <mergeCell ref="C13:C14"/>
    <mergeCell ref="E13:E14"/>
    <mergeCell ref="F13:F14"/>
    <mergeCell ref="G13:G14"/>
    <mergeCell ref="A15:F15"/>
    <mergeCell ref="A8:F8"/>
    <mergeCell ref="A9:G9"/>
    <mergeCell ref="C11:C12"/>
    <mergeCell ref="E11:E12"/>
    <mergeCell ref="F11:F12"/>
    <mergeCell ref="G11:G12"/>
    <mergeCell ref="A6:A7"/>
    <mergeCell ref="C6:C7"/>
    <mergeCell ref="E6:E7"/>
    <mergeCell ref="F6:F7"/>
    <mergeCell ref="G6:G7"/>
    <mergeCell ref="A1:G1"/>
    <mergeCell ref="A2:G2"/>
    <mergeCell ref="A4:A5"/>
    <mergeCell ref="C4:C5"/>
    <mergeCell ref="E4:E5"/>
    <mergeCell ref="F4:F5"/>
    <mergeCell ref="G4:G5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"/>
  <sheetViews>
    <sheetView zoomScale="75" zoomScaleNormal="75" workbookViewId="0">
      <selection activeCell="F21" sqref="F21"/>
    </sheetView>
  </sheetViews>
  <sheetFormatPr defaultRowHeight="12.75"/>
  <cols>
    <col min="1" max="1" width="15.7109375" customWidth="1"/>
    <col min="2" max="2" width="16.5703125" customWidth="1"/>
    <col min="3" max="3" width="21.140625" customWidth="1"/>
    <col min="4" max="4" width="32" customWidth="1"/>
    <col min="5" max="5" width="10.7109375" customWidth="1"/>
    <col min="6" max="6" width="19.7109375" customWidth="1"/>
    <col min="7" max="7" width="10.5703125" customWidth="1"/>
    <col min="8" max="1025" width="8.7109375" customWidth="1"/>
  </cols>
  <sheetData>
    <row r="1" spans="1:7">
      <c r="A1" s="208" t="s">
        <v>217</v>
      </c>
      <c r="B1" s="208"/>
      <c r="C1" s="208"/>
      <c r="D1" s="208"/>
      <c r="E1" s="208"/>
      <c r="F1" s="208"/>
      <c r="G1" s="208"/>
    </row>
    <row r="2" spans="1:7">
      <c r="A2" s="109" t="s">
        <v>179</v>
      </c>
      <c r="B2" s="110" t="s">
        <v>180</v>
      </c>
      <c r="C2" s="110" t="s">
        <v>211</v>
      </c>
      <c r="D2" s="110" t="s">
        <v>212</v>
      </c>
      <c r="E2" s="103" t="s">
        <v>213</v>
      </c>
      <c r="F2" s="110" t="s">
        <v>181</v>
      </c>
      <c r="G2" s="110" t="s">
        <v>182</v>
      </c>
    </row>
    <row r="3" spans="1:7">
      <c r="A3" s="217" t="s">
        <v>183</v>
      </c>
      <c r="B3" s="104">
        <v>1</v>
      </c>
      <c r="C3" s="211">
        <v>16</v>
      </c>
      <c r="D3" s="104">
        <v>1</v>
      </c>
      <c r="E3" s="218">
        <f>B8*C3*D8</f>
        <v>0</v>
      </c>
      <c r="F3" s="212">
        <v>0</v>
      </c>
      <c r="G3" s="212">
        <v>0</v>
      </c>
    </row>
    <row r="4" spans="1:7">
      <c r="A4" s="217"/>
      <c r="B4" s="104" t="s">
        <v>218</v>
      </c>
      <c r="C4" s="211"/>
      <c r="D4" s="112">
        <v>188.76</v>
      </c>
      <c r="E4" s="218"/>
      <c r="F4" s="212"/>
      <c r="G4" s="212"/>
    </row>
    <row r="5" spans="1:7">
      <c r="A5" s="217" t="s">
        <v>186</v>
      </c>
      <c r="B5" s="104">
        <v>1</v>
      </c>
      <c r="C5" s="211">
        <v>16</v>
      </c>
      <c r="D5" s="104">
        <v>1</v>
      </c>
      <c r="E5" s="219">
        <f>B9*C5*D9</f>
        <v>0</v>
      </c>
      <c r="F5" s="212">
        <v>0</v>
      </c>
      <c r="G5" s="212">
        <f>E5*F5</f>
        <v>0</v>
      </c>
    </row>
    <row r="6" spans="1:7">
      <c r="A6" s="217"/>
      <c r="B6" s="104">
        <v>130</v>
      </c>
      <c r="C6" s="211"/>
      <c r="D6" s="112">
        <v>188.76</v>
      </c>
      <c r="E6" s="219"/>
      <c r="F6" s="212"/>
      <c r="G6" s="212"/>
    </row>
    <row r="7" spans="1:7">
      <c r="A7" s="220" t="s">
        <v>214</v>
      </c>
      <c r="B7" s="220"/>
      <c r="C7" s="220"/>
      <c r="D7" s="220"/>
      <c r="E7" s="220"/>
      <c r="F7" s="220"/>
      <c r="G7" s="115">
        <f>G4+G5</f>
        <v>0</v>
      </c>
    </row>
  </sheetData>
  <mergeCells count="12">
    <mergeCell ref="A7:F7"/>
    <mergeCell ref="A5:A6"/>
    <mergeCell ref="C5:C6"/>
    <mergeCell ref="E5:E6"/>
    <mergeCell ref="F5:F6"/>
    <mergeCell ref="G5:G6"/>
    <mergeCell ref="A1:G1"/>
    <mergeCell ref="A3:A4"/>
    <mergeCell ref="C3:C4"/>
    <mergeCell ref="E3:E4"/>
    <mergeCell ref="F3:F4"/>
    <mergeCell ref="G3:G4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9"/>
  <sheetViews>
    <sheetView tabSelected="1" topLeftCell="A4" zoomScale="75" zoomScaleNormal="75" workbookViewId="0">
      <selection activeCell="H28" sqref="H28"/>
    </sheetView>
  </sheetViews>
  <sheetFormatPr defaultRowHeight="12.75"/>
  <cols>
    <col min="1" max="1" width="53.42578125" customWidth="1"/>
    <col min="2" max="2" width="18.5703125" customWidth="1"/>
    <col min="3" max="3" width="9.28515625" customWidth="1"/>
    <col min="4" max="4" width="7" customWidth="1"/>
    <col min="5" max="5" width="10.85546875" customWidth="1"/>
    <col min="6" max="6" width="22.140625" customWidth="1"/>
    <col min="7" max="16" width="9.5703125" customWidth="1"/>
    <col min="17" max="26" width="7.140625" customWidth="1"/>
    <col min="27" max="1025" width="8.42578125" customWidth="1"/>
  </cols>
  <sheetData>
    <row r="1" spans="1:6" ht="14.25" customHeight="1">
      <c r="A1" s="208" t="s">
        <v>219</v>
      </c>
      <c r="B1" s="208"/>
      <c r="C1" s="208"/>
      <c r="D1" s="208"/>
      <c r="E1" s="208"/>
      <c r="F1" s="208"/>
    </row>
    <row r="2" spans="1:6" s="59" customFormat="1" ht="14.25" customHeight="1">
      <c r="A2" s="209" t="s">
        <v>220</v>
      </c>
      <c r="B2" s="209"/>
      <c r="C2" s="209"/>
      <c r="D2" s="209"/>
      <c r="E2" s="209"/>
      <c r="F2" s="209"/>
    </row>
    <row r="3" spans="1:6" ht="14.25" customHeight="1">
      <c r="A3" s="110" t="s">
        <v>221</v>
      </c>
      <c r="B3" s="103" t="s">
        <v>222</v>
      </c>
      <c r="C3" s="110" t="s">
        <v>223</v>
      </c>
      <c r="D3" s="110" t="s">
        <v>224</v>
      </c>
      <c r="E3" s="116" t="s">
        <v>225</v>
      </c>
      <c r="F3" s="116" t="s">
        <v>226</v>
      </c>
    </row>
    <row r="4" spans="1:6" s="59" customFormat="1" ht="14.25" customHeight="1">
      <c r="A4" s="117" t="s">
        <v>227</v>
      </c>
      <c r="B4" s="104">
        <v>161.78</v>
      </c>
      <c r="C4" s="118">
        <v>3.49</v>
      </c>
      <c r="D4" s="104">
        <v>12</v>
      </c>
      <c r="E4" s="119">
        <f t="shared" ref="E4:E9" si="0">C4*D4</f>
        <v>41.88</v>
      </c>
      <c r="F4" s="119">
        <f t="shared" ref="F4:F9" si="1">B4*E4</f>
        <v>6775.3464000000004</v>
      </c>
    </row>
    <row r="5" spans="1:6" ht="14.25" customHeight="1">
      <c r="A5" s="117" t="s">
        <v>228</v>
      </c>
      <c r="B5" s="120">
        <v>4088.41</v>
      </c>
      <c r="C5" s="118">
        <v>2.33</v>
      </c>
      <c r="D5" s="104">
        <v>12</v>
      </c>
      <c r="E5" s="119">
        <f t="shared" si="0"/>
        <v>27.96</v>
      </c>
      <c r="F5" s="119">
        <f t="shared" si="1"/>
        <v>114311.9436</v>
      </c>
    </row>
    <row r="6" spans="1:6" ht="14.25" customHeight="1">
      <c r="A6" s="117" t="s">
        <v>229</v>
      </c>
      <c r="B6" s="104">
        <v>813.78</v>
      </c>
      <c r="C6" s="118">
        <v>6.21</v>
      </c>
      <c r="D6" s="104">
        <v>12</v>
      </c>
      <c r="E6" s="119">
        <f t="shared" si="0"/>
        <v>74.52</v>
      </c>
      <c r="F6" s="119">
        <f t="shared" si="1"/>
        <v>60642.885599999994</v>
      </c>
    </row>
    <row r="7" spans="1:6" ht="14.25" customHeight="1">
      <c r="A7" s="117" t="s">
        <v>230</v>
      </c>
      <c r="B7" s="104">
        <v>142.88</v>
      </c>
      <c r="C7" s="118">
        <v>1.86</v>
      </c>
      <c r="D7" s="104">
        <v>12</v>
      </c>
      <c r="E7" s="119">
        <f t="shared" si="0"/>
        <v>22.32</v>
      </c>
      <c r="F7" s="119">
        <f t="shared" si="1"/>
        <v>3189.0816</v>
      </c>
    </row>
    <row r="8" spans="1:6" ht="14.25" customHeight="1">
      <c r="A8" s="117" t="s">
        <v>231</v>
      </c>
      <c r="B8" s="104">
        <v>215.12</v>
      </c>
      <c r="C8" s="118">
        <v>2.79</v>
      </c>
      <c r="D8" s="104">
        <v>12</v>
      </c>
      <c r="E8" s="119">
        <f t="shared" si="0"/>
        <v>33.480000000000004</v>
      </c>
      <c r="F8" s="119">
        <f t="shared" si="1"/>
        <v>7202.2176000000009</v>
      </c>
    </row>
    <row r="9" spans="1:6" ht="14.25" customHeight="1">
      <c r="A9" s="117" t="s">
        <v>232</v>
      </c>
      <c r="B9" s="104">
        <v>314.45999999999998</v>
      </c>
      <c r="C9" s="118">
        <v>11.97</v>
      </c>
      <c r="D9" s="104">
        <v>12</v>
      </c>
      <c r="E9" s="119">
        <f t="shared" si="0"/>
        <v>143.64000000000001</v>
      </c>
      <c r="F9" s="119">
        <f t="shared" si="1"/>
        <v>45169.034400000004</v>
      </c>
    </row>
    <row r="10" spans="1:6" ht="14.25" customHeight="1">
      <c r="A10" s="213" t="s">
        <v>233</v>
      </c>
      <c r="B10" s="213"/>
      <c r="C10" s="213"/>
      <c r="D10" s="213"/>
      <c r="E10" s="213"/>
      <c r="F10" s="121">
        <f>SUM(F4:F9)</f>
        <v>237290.5092</v>
      </c>
    </row>
    <row r="11" spans="1:6" ht="14.25" customHeight="1">
      <c r="A11" s="209" t="s">
        <v>234</v>
      </c>
      <c r="B11" s="209"/>
      <c r="C11" s="209"/>
      <c r="D11" s="209"/>
      <c r="E11" s="209"/>
      <c r="F11" s="209"/>
    </row>
    <row r="12" spans="1:6" ht="14.25" customHeight="1">
      <c r="A12" s="110" t="s">
        <v>221</v>
      </c>
      <c r="B12" s="103" t="s">
        <v>222</v>
      </c>
      <c r="C12" s="110" t="s">
        <v>223</v>
      </c>
      <c r="D12" s="110" t="s">
        <v>224</v>
      </c>
      <c r="E12" s="116" t="s">
        <v>225</v>
      </c>
      <c r="F12" s="116" t="s">
        <v>226</v>
      </c>
    </row>
    <row r="13" spans="1:6" ht="14.25" customHeight="1">
      <c r="A13" s="117" t="s">
        <v>235</v>
      </c>
      <c r="B13" s="104">
        <v>59.58</v>
      </c>
      <c r="C13" s="122">
        <v>1.55</v>
      </c>
      <c r="D13" s="104">
        <v>12</v>
      </c>
      <c r="E13" s="119">
        <f>C13*D13</f>
        <v>18.600000000000001</v>
      </c>
      <c r="F13" s="119">
        <f>B13*E13</f>
        <v>1108.1880000000001</v>
      </c>
    </row>
    <row r="14" spans="1:6" ht="12.75" customHeight="1">
      <c r="A14" s="117" t="s">
        <v>236</v>
      </c>
      <c r="B14" s="120">
        <v>11200.88</v>
      </c>
      <c r="C14" s="122">
        <v>0.31</v>
      </c>
      <c r="D14" s="104">
        <v>12</v>
      </c>
      <c r="E14" s="119">
        <f>C14*D14</f>
        <v>3.7199999999999998</v>
      </c>
      <c r="F14" s="119">
        <f>B14*E14</f>
        <v>41667.273599999993</v>
      </c>
    </row>
    <row r="15" spans="1:6" ht="12.75" customHeight="1">
      <c r="A15" s="117" t="s">
        <v>238</v>
      </c>
      <c r="B15" s="120">
        <v>1230.95</v>
      </c>
      <c r="C15" s="122">
        <v>1.55</v>
      </c>
      <c r="D15" s="104">
        <v>12</v>
      </c>
      <c r="E15" s="119">
        <f>C15*D15</f>
        <v>18.600000000000001</v>
      </c>
      <c r="F15" s="119">
        <f>B15*E15</f>
        <v>22895.670000000002</v>
      </c>
    </row>
    <row r="16" spans="1:6" ht="14.25" customHeight="1">
      <c r="A16" s="117" t="s">
        <v>237</v>
      </c>
      <c r="B16" s="120">
        <v>1761.38</v>
      </c>
      <c r="C16" s="122">
        <v>1.0900000000000001</v>
      </c>
      <c r="D16" s="104">
        <v>12</v>
      </c>
      <c r="E16" s="119">
        <f>C16*D16</f>
        <v>13.080000000000002</v>
      </c>
      <c r="F16" s="119">
        <f>B16*E16</f>
        <v>23038.850400000003</v>
      </c>
    </row>
    <row r="17" spans="1:6" ht="12.75" customHeight="1">
      <c r="A17" s="117" t="s">
        <v>239</v>
      </c>
      <c r="B17" s="120">
        <v>5986.14</v>
      </c>
      <c r="C17" s="122">
        <v>1.03</v>
      </c>
      <c r="D17" s="104">
        <v>12</v>
      </c>
      <c r="E17" s="119">
        <f>C17*D17</f>
        <v>12.36</v>
      </c>
      <c r="F17" s="119">
        <f>B17*E17</f>
        <v>73988.690400000007</v>
      </c>
    </row>
    <row r="18" spans="1:6" s="59" customFormat="1" ht="12.75" customHeight="1">
      <c r="A18" s="213" t="s">
        <v>240</v>
      </c>
      <c r="B18" s="213"/>
      <c r="C18" s="213"/>
      <c r="D18" s="213"/>
      <c r="E18" s="213"/>
      <c r="F18" s="121">
        <f>SUM(F13:F17)</f>
        <v>162698.67239999998</v>
      </c>
    </row>
    <row r="19" spans="1:6" ht="12.75" customHeight="1">
      <c r="A19" s="209" t="s">
        <v>209</v>
      </c>
      <c r="B19" s="209"/>
      <c r="C19" s="209"/>
      <c r="D19" s="209"/>
      <c r="E19" s="209"/>
      <c r="F19" s="209"/>
    </row>
    <row r="20" spans="1:6" ht="12.75" customHeight="1">
      <c r="A20" s="110" t="s">
        <v>221</v>
      </c>
      <c r="B20" s="103" t="s">
        <v>222</v>
      </c>
      <c r="C20" s="110" t="s">
        <v>223</v>
      </c>
      <c r="D20" s="110" t="s">
        <v>224</v>
      </c>
      <c r="E20" s="116" t="s">
        <v>225</v>
      </c>
      <c r="F20" s="116" t="s">
        <v>226</v>
      </c>
    </row>
    <row r="21" spans="1:6" s="59" customFormat="1" ht="12.75" customHeight="1">
      <c r="A21" s="117" t="s">
        <v>241</v>
      </c>
      <c r="B21" s="104">
        <v>242.47</v>
      </c>
      <c r="C21" s="122">
        <v>0.79</v>
      </c>
      <c r="D21" s="104">
        <v>12</v>
      </c>
      <c r="E21" s="119">
        <f>C21*D21</f>
        <v>9.48</v>
      </c>
      <c r="F21" s="119">
        <f>B21*E21</f>
        <v>2298.6156000000001</v>
      </c>
    </row>
    <row r="22" spans="1:6" s="59" customFormat="1" ht="12.75" customHeight="1">
      <c r="A22" s="117" t="s">
        <v>216</v>
      </c>
      <c r="B22" s="104">
        <v>242.47</v>
      </c>
      <c r="C22" s="122">
        <v>0.79</v>
      </c>
      <c r="D22" s="104">
        <v>12</v>
      </c>
      <c r="E22" s="119">
        <f>C22*D22</f>
        <v>9.48</v>
      </c>
      <c r="F22" s="119">
        <f>B22*E22</f>
        <v>2298.6156000000001</v>
      </c>
    </row>
    <row r="23" spans="1:6" ht="12.75" customHeight="1">
      <c r="A23" s="213" t="s">
        <v>242</v>
      </c>
      <c r="B23" s="213"/>
      <c r="C23" s="213"/>
      <c r="D23" s="213"/>
      <c r="E23" s="213"/>
      <c r="F23" s="121">
        <f>SUM(F21:F22)</f>
        <v>4597.2312000000002</v>
      </c>
    </row>
    <row r="24" spans="1:6" ht="12.75" customHeight="1">
      <c r="A24" s="209" t="s">
        <v>217</v>
      </c>
      <c r="B24" s="209"/>
      <c r="C24" s="209"/>
      <c r="D24" s="209"/>
      <c r="E24" s="209"/>
      <c r="F24" s="209"/>
    </row>
    <row r="25" spans="1:6" ht="12.75" customHeight="1">
      <c r="A25" s="110" t="s">
        <v>221</v>
      </c>
      <c r="B25" s="110" t="s">
        <v>243</v>
      </c>
      <c r="C25" s="110" t="s">
        <v>223</v>
      </c>
      <c r="D25" s="110" t="s">
        <v>224</v>
      </c>
      <c r="E25" s="116" t="s">
        <v>225</v>
      </c>
      <c r="F25" s="116" t="s">
        <v>226</v>
      </c>
    </row>
    <row r="26" spans="1:6" ht="12.75" customHeight="1">
      <c r="A26" s="117" t="s">
        <v>217</v>
      </c>
      <c r="B26" s="104">
        <v>0</v>
      </c>
      <c r="C26" s="112">
        <v>0</v>
      </c>
      <c r="D26" s="104">
        <v>12</v>
      </c>
      <c r="E26" s="123">
        <f>C26*D26</f>
        <v>0</v>
      </c>
      <c r="F26" s="119">
        <f>B26*E26</f>
        <v>0</v>
      </c>
    </row>
    <row r="27" spans="1:6" ht="12.75" customHeight="1">
      <c r="A27" s="213" t="s">
        <v>244</v>
      </c>
      <c r="B27" s="213"/>
      <c r="C27" s="213"/>
      <c r="D27" s="213"/>
      <c r="E27" s="213"/>
      <c r="F27" s="121">
        <v>0</v>
      </c>
    </row>
    <row r="28" spans="1:6">
      <c r="A28" s="220" t="s">
        <v>245</v>
      </c>
      <c r="B28" s="220"/>
      <c r="C28" s="220"/>
      <c r="D28" s="220"/>
      <c r="E28" s="220"/>
      <c r="F28" s="121">
        <f>F10+F18+F23+F27</f>
        <v>404586.41279999999</v>
      </c>
    </row>
    <row r="29" spans="1:6" ht="12.75" customHeight="1">
      <c r="A29" s="213" t="s">
        <v>246</v>
      </c>
      <c r="B29" s="213"/>
      <c r="C29" s="213"/>
      <c r="D29" s="213"/>
      <c r="E29" s="213"/>
      <c r="F29" s="124">
        <f>F28/12</f>
        <v>33715.534399999997</v>
      </c>
    </row>
  </sheetData>
  <mergeCells count="11">
    <mergeCell ref="A29:E29"/>
    <mergeCell ref="A19:F19"/>
    <mergeCell ref="A23:E23"/>
    <mergeCell ref="A24:F24"/>
    <mergeCell ref="A27:E27"/>
    <mergeCell ref="A28:E28"/>
    <mergeCell ref="A1:F1"/>
    <mergeCell ref="A2:F2"/>
    <mergeCell ref="A10:E10"/>
    <mergeCell ref="A11:F11"/>
    <mergeCell ref="A18:E18"/>
  </mergeCells>
  <pageMargins left="0.51180555555555496" right="0.51180555555555496" top="0.78749999999999998" bottom="0.78749999999999998" header="0.51180555555555496" footer="0.51180555555555496"/>
  <pageSetup paperSize="9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6"/>
  <sheetViews>
    <sheetView zoomScale="75" zoomScaleNormal="75" workbookViewId="0">
      <selection activeCell="E26" sqref="E26"/>
    </sheetView>
  </sheetViews>
  <sheetFormatPr defaultRowHeight="12.75"/>
  <cols>
    <col min="1" max="1" width="9.5703125" customWidth="1"/>
    <col min="2" max="2" width="16.85546875" customWidth="1"/>
    <col min="3" max="3" width="9.5703125" customWidth="1"/>
    <col min="4" max="4" width="31" customWidth="1"/>
    <col min="5" max="5" width="9.5703125" customWidth="1"/>
    <col min="6" max="6" width="18" customWidth="1"/>
    <col min="7" max="7" width="19.140625" customWidth="1"/>
    <col min="8" max="8" width="9.5703125" customWidth="1"/>
    <col min="9" max="9" width="4.42578125" customWidth="1"/>
    <col min="10" max="19" width="9.5703125" customWidth="1"/>
    <col min="20" max="26" width="7.140625" customWidth="1"/>
    <col min="27" max="1025" width="8.42578125" customWidth="1"/>
  </cols>
  <sheetData>
    <row r="1" spans="1:9" ht="16.5" customHeight="1">
      <c r="A1" s="221" t="s">
        <v>247</v>
      </c>
      <c r="B1" s="221"/>
      <c r="C1" s="221"/>
      <c r="D1" s="221"/>
      <c r="E1" s="221"/>
      <c r="F1" s="221"/>
      <c r="G1" s="221"/>
      <c r="H1" s="221"/>
      <c r="I1" s="221"/>
    </row>
    <row r="2" spans="1:9">
      <c r="A2" s="125" t="s">
        <v>248</v>
      </c>
      <c r="B2" s="126"/>
      <c r="C2" s="126"/>
      <c r="D2" s="126"/>
      <c r="E2" s="126"/>
      <c r="F2" s="126"/>
      <c r="G2" s="126"/>
      <c r="H2" s="126"/>
      <c r="I2" s="126"/>
    </row>
    <row r="3" spans="1:9" ht="12.75" customHeight="1">
      <c r="A3" s="222" t="s">
        <v>249</v>
      </c>
      <c r="B3" s="222"/>
      <c r="C3" s="222"/>
      <c r="D3" s="222"/>
      <c r="E3" s="222"/>
      <c r="F3" s="222"/>
      <c r="G3" s="222"/>
      <c r="H3" s="222"/>
      <c r="I3" s="222"/>
    </row>
    <row r="4" spans="1:9" ht="38.25" customHeight="1">
      <c r="A4" s="222" t="s">
        <v>250</v>
      </c>
      <c r="B4" s="222"/>
      <c r="C4" s="222"/>
      <c r="D4" s="222"/>
      <c r="E4" s="222"/>
      <c r="F4" s="222"/>
      <c r="G4" s="222"/>
      <c r="H4" s="222"/>
      <c r="I4" s="222"/>
    </row>
    <row r="5" spans="1:9" ht="50.25" customHeight="1">
      <c r="A5" s="222" t="s">
        <v>251</v>
      </c>
      <c r="B5" s="222"/>
      <c r="C5" s="222"/>
      <c r="D5" s="222"/>
      <c r="E5" s="222" t="s">
        <v>252</v>
      </c>
      <c r="F5" s="222"/>
      <c r="G5" s="222"/>
      <c r="H5" s="222"/>
      <c r="I5" s="222"/>
    </row>
    <row r="6" spans="1:9" ht="12.75" customHeight="1">
      <c r="A6" s="222" t="s">
        <v>253</v>
      </c>
      <c r="B6" s="222"/>
      <c r="C6" s="222" t="s">
        <v>254</v>
      </c>
      <c r="D6" s="222"/>
      <c r="E6" s="222" t="s">
        <v>255</v>
      </c>
      <c r="F6" s="222"/>
      <c r="G6" s="222" t="s">
        <v>256</v>
      </c>
      <c r="H6" s="222"/>
      <c r="I6" s="222"/>
    </row>
    <row r="7" spans="1:9" ht="12.75" customHeight="1">
      <c r="A7" s="128" t="s">
        <v>257</v>
      </c>
      <c r="B7" s="128" t="s">
        <v>258</v>
      </c>
      <c r="C7" s="128" t="s">
        <v>257</v>
      </c>
      <c r="D7" s="128" t="s">
        <v>258</v>
      </c>
      <c r="E7" s="127" t="s">
        <v>257</v>
      </c>
      <c r="F7" s="127" t="s">
        <v>258</v>
      </c>
      <c r="G7" s="127" t="s">
        <v>257</v>
      </c>
      <c r="H7" s="222" t="s">
        <v>258</v>
      </c>
      <c r="I7" s="222"/>
    </row>
    <row r="8" spans="1:9">
      <c r="A8" s="129">
        <v>3.7</v>
      </c>
      <c r="B8" s="129">
        <v>4.45</v>
      </c>
      <c r="C8" s="129">
        <v>2.4700000000000002</v>
      </c>
      <c r="D8" s="129">
        <v>2.97</v>
      </c>
      <c r="E8" s="130">
        <v>1.64</v>
      </c>
      <c r="F8" s="130">
        <v>1.98</v>
      </c>
      <c r="G8" s="130">
        <v>1.1000000000000001</v>
      </c>
      <c r="H8" s="223">
        <v>1.32</v>
      </c>
      <c r="I8" s="223"/>
    </row>
    <row r="9" spans="1:9">
      <c r="A9" s="125" t="s">
        <v>248</v>
      </c>
      <c r="B9" s="126"/>
      <c r="C9" s="126"/>
      <c r="D9" s="126"/>
      <c r="E9" s="7"/>
      <c r="F9" s="7"/>
      <c r="G9" s="7"/>
      <c r="H9" s="141"/>
      <c r="I9" s="141"/>
    </row>
    <row r="10" spans="1:9" ht="73.5" customHeight="1">
      <c r="A10" s="222" t="s">
        <v>259</v>
      </c>
      <c r="B10" s="222"/>
      <c r="C10" s="222"/>
      <c r="D10" s="222"/>
      <c r="E10" s="222" t="s">
        <v>260</v>
      </c>
      <c r="F10" s="222"/>
      <c r="G10" s="222"/>
      <c r="H10" s="222"/>
      <c r="I10" s="222"/>
    </row>
    <row r="11" spans="1:9" ht="12.75" customHeight="1">
      <c r="A11" s="222" t="s">
        <v>261</v>
      </c>
      <c r="B11" s="222"/>
      <c r="C11" s="222" t="s">
        <v>262</v>
      </c>
      <c r="D11" s="222"/>
      <c r="E11" s="222" t="s">
        <v>263</v>
      </c>
      <c r="F11" s="222"/>
      <c r="G11" s="222" t="s">
        <v>264</v>
      </c>
      <c r="H11" s="222"/>
      <c r="I11" s="222"/>
    </row>
    <row r="12" spans="1:9" ht="12.75" customHeight="1">
      <c r="A12" s="128" t="s">
        <v>257</v>
      </c>
      <c r="B12" s="128" t="s">
        <v>258</v>
      </c>
      <c r="C12" s="128" t="s">
        <v>257</v>
      </c>
      <c r="D12" s="128" t="s">
        <v>258</v>
      </c>
      <c r="E12" s="127" t="s">
        <v>257</v>
      </c>
      <c r="F12" s="127" t="s">
        <v>258</v>
      </c>
      <c r="G12" s="127" t="s">
        <v>257</v>
      </c>
      <c r="H12" s="222" t="s">
        <v>258</v>
      </c>
      <c r="I12" s="222"/>
    </row>
    <row r="13" spans="1:9">
      <c r="A13" s="129">
        <v>0.84</v>
      </c>
      <c r="B13" s="129">
        <v>1.01</v>
      </c>
      <c r="C13" s="129">
        <v>0.66</v>
      </c>
      <c r="D13" s="129">
        <v>0.79</v>
      </c>
      <c r="E13" s="130">
        <v>0.2</v>
      </c>
      <c r="F13" s="130">
        <v>0.24</v>
      </c>
      <c r="G13" s="130">
        <v>0.16</v>
      </c>
      <c r="H13" s="223">
        <v>0.2</v>
      </c>
      <c r="I13" s="223"/>
    </row>
    <row r="14" spans="1:9" ht="14.25" customHeight="1"/>
    <row r="15" spans="1:9" ht="14.25" customHeight="1"/>
    <row r="16" spans="1:9" ht="14.25" customHeight="1"/>
    <row r="17" ht="14.25" customHeight="1"/>
    <row r="18" ht="14.25" customHeight="1"/>
    <row r="26" ht="14.25" customHeight="1"/>
  </sheetData>
  <mergeCells count="20">
    <mergeCell ref="H12:I12"/>
    <mergeCell ref="H13:I13"/>
    <mergeCell ref="H8:I8"/>
    <mergeCell ref="H9:I9"/>
    <mergeCell ref="A10:D10"/>
    <mergeCell ref="E10:I10"/>
    <mergeCell ref="A11:B11"/>
    <mergeCell ref="C11:D11"/>
    <mergeCell ref="E11:F11"/>
    <mergeCell ref="G11:I11"/>
    <mergeCell ref="A6:B6"/>
    <mergeCell ref="C6:D6"/>
    <mergeCell ref="E6:F6"/>
    <mergeCell ref="G6:I6"/>
    <mergeCell ref="H7:I7"/>
    <mergeCell ref="A1:I1"/>
    <mergeCell ref="A3:I3"/>
    <mergeCell ref="A4:I4"/>
    <mergeCell ref="A5:D5"/>
    <mergeCell ref="E5:I5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SERVENTE SEM INSALUBRIDADE</vt:lpstr>
      <vt:lpstr>SERVENTE COM INSALUBRIDADE</vt:lpstr>
      <vt:lpstr>PREÇO m² área interna</vt:lpstr>
      <vt:lpstr>PREÇO m² área externa</vt:lpstr>
      <vt:lpstr>ESQUADRIAS</vt:lpstr>
      <vt:lpstr>FACHADAS ENVIDRAÇADAS</vt:lpstr>
      <vt:lpstr>VALOR POR ÁREA E TOTAL DA PROPO</vt:lpstr>
      <vt:lpstr>LIMITES JUL 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</dc:creator>
  <dc:description/>
  <cp:lastModifiedBy>Usuário</cp:lastModifiedBy>
  <cp:revision>178</cp:revision>
  <cp:lastPrinted>2019-01-30T05:28:30Z</cp:lastPrinted>
  <dcterms:created xsi:type="dcterms:W3CDTF">2019-01-30T05:24:00Z</dcterms:created>
  <dcterms:modified xsi:type="dcterms:W3CDTF">2019-02-07T16:33:43Z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